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arinita\Kenya\Projects\Technical Support for HIV Prevention\Epidemic Appraisal Toolkit\Epidemic Appraisal Toolkit, FINAL\"/>
    </mc:Choice>
  </mc:AlternateContent>
  <xr:revisionPtr revIDLastSave="0" documentId="13_ncr:1_{F2E5288A-095E-4D5D-A623-44378031CF78}" xr6:coauthVersionLast="47" xr6:coauthVersionMax="47" xr10:uidLastSave="{00000000-0000-0000-0000-000000000000}"/>
  <bookViews>
    <workbookView xWindow="-110" yWindow="-110" windowWidth="19420" windowHeight="10300" firstSheet="13" activeTab="19" xr2:uid="{F77251A4-7031-4F79-98DF-A8DE2D971AED}"/>
  </bookViews>
  <sheets>
    <sheet name="master data" sheetId="35" r:id="rId1"/>
    <sheet name="prevalence incidence" sheetId="4" r:id="rId2"/>
    <sheet name="Figure1" sheetId="6" r:id="rId3"/>
    <sheet name="Figure2" sheetId="26" r:id="rId4"/>
    <sheet name="typology" sheetId="24" r:id="rId5"/>
    <sheet name="pmtct" sheetId="10" r:id="rId6"/>
    <sheet name="Figure13" sheetId="11" r:id="rId7"/>
    <sheet name="Figure14" sheetId="12" r:id="rId8"/>
    <sheet name="kp programs" sheetId="13" r:id="rId9"/>
    <sheet name="Figure23" sheetId="14" r:id="rId10"/>
    <sheet name="Figure24" sheetId="15" r:id="rId11"/>
    <sheet name="Figure25" sheetId="16" r:id="rId12"/>
    <sheet name="Figure26" sheetId="17" r:id="rId13"/>
    <sheet name="agyw-abym" sheetId="18" r:id="rId14"/>
    <sheet name="Figure27" sheetId="19" r:id="rId15"/>
    <sheet name="Figure28" sheetId="30" r:id="rId16"/>
    <sheet name="vmmc" sheetId="21" r:id="rId17"/>
    <sheet name="Figure33" sheetId="31" r:id="rId18"/>
    <sheet name="ART" sheetId="32" r:id="rId19"/>
    <sheet name="Figure38" sheetId="34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18" hidden="1">ART!$A$1:$H$1</definedName>
    <definedName name="_xlnm._FilterDatabase" localSheetId="6" hidden="1">Figure13!$A$1:$C$48</definedName>
    <definedName name="_xlnm._FilterDatabase" localSheetId="7" hidden="1">Figure14!$A$1:$C$48</definedName>
    <definedName name="_xlnm._FilterDatabase" localSheetId="10" hidden="1">Figure24!$A$1:$C$47</definedName>
    <definedName name="_xlnm._FilterDatabase" localSheetId="11" hidden="1">Figure25!$A$1:$C$47</definedName>
    <definedName name="_xlnm._FilterDatabase" localSheetId="12" hidden="1">Figure26!$A$1:$C$48</definedName>
    <definedName name="_xlnm._FilterDatabase" localSheetId="15" hidden="1">Figure28!$A$1:$E$48</definedName>
    <definedName name="_xlnm._FilterDatabase" localSheetId="17" hidden="1">Figure33!$A$1:$C$13</definedName>
    <definedName name="_xlnm._FilterDatabase" localSheetId="19" hidden="1">Figure38!$A$1:$F$1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8" l="1"/>
  <c r="I2" i="4" l="1"/>
  <c r="H2" i="4"/>
  <c r="B15" i="31" l="1"/>
  <c r="CM5" i="35" l="1"/>
  <c r="CL5" i="35"/>
  <c r="F97" i="34" l="1"/>
  <c r="F107" i="34"/>
  <c r="F93" i="34"/>
  <c r="F126" i="34"/>
  <c r="F109" i="34"/>
  <c r="F122" i="34"/>
  <c r="F98" i="34"/>
  <c r="F99" i="34"/>
  <c r="F116" i="34"/>
  <c r="F113" i="34"/>
  <c r="F130" i="34"/>
  <c r="F132" i="34"/>
  <c r="F118" i="34"/>
  <c r="F95" i="34"/>
  <c r="F125" i="34"/>
  <c r="F120" i="34"/>
  <c r="F106" i="34"/>
  <c r="F104" i="34"/>
  <c r="F111" i="34"/>
  <c r="F115" i="34"/>
  <c r="F92" i="34"/>
  <c r="F127" i="34"/>
  <c r="F96" i="34"/>
  <c r="F103" i="34"/>
  <c r="F102" i="34"/>
  <c r="F101" i="34"/>
  <c r="F94" i="34"/>
  <c r="F105" i="34"/>
  <c r="F119" i="34"/>
  <c r="F114" i="34"/>
  <c r="F110" i="34"/>
  <c r="F112" i="34"/>
  <c r="F129" i="34"/>
  <c r="F121" i="34"/>
  <c r="F131" i="34"/>
  <c r="F128" i="34"/>
  <c r="F100" i="34"/>
  <c r="F117" i="34"/>
  <c r="F123" i="34"/>
  <c r="F89" i="34"/>
  <c r="F88" i="34"/>
  <c r="F124" i="34"/>
  <c r="F134" i="34"/>
  <c r="F91" i="34"/>
  <c r="F90" i="34"/>
  <c r="F133" i="34"/>
  <c r="F108" i="34"/>
  <c r="F3" i="34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3" i="34"/>
  <c r="F44" i="34"/>
  <c r="F45" i="34"/>
  <c r="F46" i="34"/>
  <c r="F42" i="34"/>
  <c r="F47" i="34"/>
  <c r="F48" i="34"/>
  <c r="F2" i="34"/>
  <c r="KJ51" i="35"/>
  <c r="KD51" i="35"/>
  <c r="JR51" i="35"/>
  <c r="JM51" i="35"/>
  <c r="JJ51" i="35"/>
  <c r="JI51" i="35"/>
  <c r="JH51" i="35"/>
  <c r="JA51" i="35"/>
  <c r="IX51" i="35"/>
  <c r="IU51" i="35"/>
  <c r="JT51" i="35" s="1"/>
  <c r="IO51" i="35"/>
  <c r="IN51" i="35"/>
  <c r="IL51" i="35"/>
  <c r="IK51" i="35"/>
  <c r="II51" i="35"/>
  <c r="IH51" i="35"/>
  <c r="ID51" i="35"/>
  <c r="IA51" i="35"/>
  <c r="HX51" i="35"/>
  <c r="HU51" i="35"/>
  <c r="HP51" i="35"/>
  <c r="HK51" i="35"/>
  <c r="GX51" i="35"/>
  <c r="GT51" i="35"/>
  <c r="GP51" i="35"/>
  <c r="GM51" i="35"/>
  <c r="GL51" i="35"/>
  <c r="GE51" i="35"/>
  <c r="GH51" i="35" s="1"/>
  <c r="GB51" i="35"/>
  <c r="GD51" i="35" s="1"/>
  <c r="GA51" i="35"/>
  <c r="FZ51" i="35"/>
  <c r="FV51" i="35"/>
  <c r="FP51" i="35"/>
  <c r="FO51" i="35"/>
  <c r="FN51" i="35"/>
  <c r="FJ51" i="35"/>
  <c r="FD51" i="35"/>
  <c r="FF51" i="35" s="1"/>
  <c r="FC51" i="35"/>
  <c r="FB51" i="35"/>
  <c r="EX51" i="35"/>
  <c r="ES51" i="35"/>
  <c r="EN51" i="35"/>
  <c r="EI51" i="35"/>
  <c r="EE51" i="35"/>
  <c r="DV51" i="35"/>
  <c r="EA51" i="35" s="1"/>
  <c r="ED51" i="35" s="1"/>
  <c r="DT51" i="35"/>
  <c r="DP51" i="35"/>
  <c r="DL51" i="35"/>
  <c r="DK51" i="35"/>
  <c r="DG51" i="35"/>
  <c r="CY51" i="35"/>
  <c r="CK51" i="35"/>
  <c r="CJ51" i="35"/>
  <c r="CL51" i="35" s="1"/>
  <c r="CG51" i="35"/>
  <c r="CM51" i="35" s="1"/>
  <c r="CF51" i="35"/>
  <c r="BN51" i="35"/>
  <c r="BI51" i="35"/>
  <c r="BG51" i="35"/>
  <c r="AN51" i="35"/>
  <c r="AK51" i="35"/>
  <c r="AL51" i="35" s="1"/>
  <c r="AM51" i="35" s="1"/>
  <c r="AO51" i="35" s="1"/>
  <c r="AF51" i="35"/>
  <c r="AG51" i="35" s="1"/>
  <c r="AI51" i="35" s="1"/>
  <c r="AJ51" i="35" s="1"/>
  <c r="AE51" i="35"/>
  <c r="O51" i="35"/>
  <c r="L51" i="35"/>
  <c r="F51" i="35"/>
  <c r="E51" i="35"/>
  <c r="KJ50" i="35"/>
  <c r="KD50" i="35"/>
  <c r="JR50" i="35"/>
  <c r="JM50" i="35"/>
  <c r="JJ50" i="35"/>
  <c r="JI50" i="35"/>
  <c r="JH50" i="35"/>
  <c r="JA50" i="35"/>
  <c r="IX50" i="35"/>
  <c r="IU50" i="35"/>
  <c r="IO50" i="35"/>
  <c r="IN50" i="35"/>
  <c r="IL50" i="35"/>
  <c r="IK50" i="35"/>
  <c r="II50" i="35"/>
  <c r="IH50" i="35"/>
  <c r="ID50" i="35"/>
  <c r="IA50" i="35"/>
  <c r="HX50" i="35"/>
  <c r="HU50" i="35"/>
  <c r="HP50" i="35"/>
  <c r="HK50" i="35"/>
  <c r="GX50" i="35"/>
  <c r="GT50" i="35"/>
  <c r="GM50" i="35"/>
  <c r="GP50" i="35" s="1"/>
  <c r="GE50" i="35"/>
  <c r="GB50" i="35"/>
  <c r="GD50" i="35" s="1"/>
  <c r="GA50" i="35"/>
  <c r="FZ50" i="35"/>
  <c r="FV50" i="35"/>
  <c r="FP50" i="35"/>
  <c r="FR50" i="35" s="1"/>
  <c r="FO50" i="35"/>
  <c r="FN50" i="35"/>
  <c r="FJ50" i="35"/>
  <c r="FD50" i="35"/>
  <c r="FF50" i="35" s="1"/>
  <c r="FC50" i="35"/>
  <c r="FB50" i="35"/>
  <c r="EX50" i="35"/>
  <c r="ES50" i="35"/>
  <c r="EN50" i="35"/>
  <c r="EI50" i="35"/>
  <c r="EE50" i="35"/>
  <c r="DV50" i="35"/>
  <c r="EA50" i="35" s="1"/>
  <c r="ED50" i="35" s="1"/>
  <c r="DT50" i="35"/>
  <c r="DP50" i="35"/>
  <c r="DL50" i="35"/>
  <c r="DK50" i="35"/>
  <c r="DG50" i="35"/>
  <c r="CY50" i="35"/>
  <c r="CK50" i="35"/>
  <c r="CJ50" i="35"/>
  <c r="CL50" i="35" s="1"/>
  <c r="CG50" i="35"/>
  <c r="CF50" i="35"/>
  <c r="BN50" i="35"/>
  <c r="BI50" i="35"/>
  <c r="BG50" i="35"/>
  <c r="AN50" i="35"/>
  <c r="AK50" i="35"/>
  <c r="AL50" i="35" s="1"/>
  <c r="AM50" i="35" s="1"/>
  <c r="AF50" i="35"/>
  <c r="AG50" i="35" s="1"/>
  <c r="AI50" i="35" s="1"/>
  <c r="AJ50" i="35" s="1"/>
  <c r="AE50" i="35"/>
  <c r="O50" i="35"/>
  <c r="L50" i="35"/>
  <c r="F50" i="35"/>
  <c r="E50" i="35"/>
  <c r="KJ49" i="35"/>
  <c r="KD49" i="35"/>
  <c r="JR49" i="35"/>
  <c r="JM49" i="35"/>
  <c r="JJ49" i="35"/>
  <c r="JI49" i="35"/>
  <c r="JH49" i="35"/>
  <c r="JB49" i="35"/>
  <c r="JA49" i="35"/>
  <c r="IX49" i="35"/>
  <c r="IY49" i="35" s="1"/>
  <c r="IU49" i="35"/>
  <c r="IV49" i="35" s="1"/>
  <c r="IO49" i="35"/>
  <c r="IN49" i="35"/>
  <c r="IL49" i="35"/>
  <c r="IK49" i="35"/>
  <c r="II49" i="35"/>
  <c r="IH49" i="35"/>
  <c r="ID49" i="35"/>
  <c r="IA49" i="35"/>
  <c r="HX49" i="35"/>
  <c r="HU49" i="35"/>
  <c r="HP49" i="35"/>
  <c r="HK49" i="35"/>
  <c r="HF49" i="35"/>
  <c r="GX49" i="35"/>
  <c r="GT49" i="35"/>
  <c r="GM49" i="35"/>
  <c r="GP49" i="35" s="1"/>
  <c r="GL49" i="35"/>
  <c r="GH49" i="35"/>
  <c r="GE49" i="35"/>
  <c r="GB49" i="35"/>
  <c r="GD49" i="35" s="1"/>
  <c r="GA49" i="35"/>
  <c r="FZ49" i="35"/>
  <c r="FV49" i="35"/>
  <c r="FP49" i="35"/>
  <c r="FO49" i="35"/>
  <c r="FN49" i="35"/>
  <c r="FJ49" i="35"/>
  <c r="FD49" i="35"/>
  <c r="FF49" i="35" s="1"/>
  <c r="FC49" i="35"/>
  <c r="FB49" i="35"/>
  <c r="EX49" i="35"/>
  <c r="ES49" i="35"/>
  <c r="EN49" i="35"/>
  <c r="EI49" i="35"/>
  <c r="EE49" i="35"/>
  <c r="DV49" i="35"/>
  <c r="DT49" i="35"/>
  <c r="DP49" i="35"/>
  <c r="DL49" i="35"/>
  <c r="DK49" i="35"/>
  <c r="DG49" i="35"/>
  <c r="CY49" i="35"/>
  <c r="CK49" i="35"/>
  <c r="CJ49" i="35"/>
  <c r="CG49" i="35"/>
  <c r="CF49" i="35"/>
  <c r="BN49" i="35"/>
  <c r="BI49" i="35"/>
  <c r="BG49" i="35"/>
  <c r="AN49" i="35"/>
  <c r="AK49" i="35"/>
  <c r="AL49" i="35" s="1"/>
  <c r="AM49" i="35" s="1"/>
  <c r="AG49" i="35"/>
  <c r="AI49" i="35" s="1"/>
  <c r="AJ49" i="35" s="1"/>
  <c r="AE49" i="35"/>
  <c r="AF49" i="35" s="1"/>
  <c r="O49" i="35"/>
  <c r="L49" i="35"/>
  <c r="F49" i="35"/>
  <c r="E49" i="35"/>
  <c r="KJ48" i="35"/>
  <c r="KD48" i="35"/>
  <c r="JR48" i="35"/>
  <c r="JM48" i="35"/>
  <c r="JJ48" i="35"/>
  <c r="JI48" i="35"/>
  <c r="JH48" i="35"/>
  <c r="JB48" i="35"/>
  <c r="JA48" i="35"/>
  <c r="IX48" i="35"/>
  <c r="IY48" i="35" s="1"/>
  <c r="IU48" i="35"/>
  <c r="IV48" i="35" s="1"/>
  <c r="IO48" i="35"/>
  <c r="IN48" i="35"/>
  <c r="IL48" i="35"/>
  <c r="IK48" i="35"/>
  <c r="II48" i="35"/>
  <c r="IH48" i="35"/>
  <c r="ID48" i="35"/>
  <c r="IA48" i="35"/>
  <c r="HX48" i="35"/>
  <c r="HU48" i="35"/>
  <c r="HP48" i="35"/>
  <c r="HK48" i="35"/>
  <c r="HF48" i="35"/>
  <c r="GX48" i="35"/>
  <c r="GT48" i="35"/>
  <c r="GM48" i="35"/>
  <c r="GP48" i="35" s="1"/>
  <c r="GL48" i="35"/>
  <c r="GE48" i="35"/>
  <c r="GH48" i="35" s="1"/>
  <c r="GD48" i="35"/>
  <c r="GB48" i="35"/>
  <c r="GA48" i="35"/>
  <c r="FZ48" i="35"/>
  <c r="FV48" i="35"/>
  <c r="FP48" i="35"/>
  <c r="FO48" i="35"/>
  <c r="FN48" i="35"/>
  <c r="FJ48" i="35"/>
  <c r="FF48" i="35"/>
  <c r="FD48" i="35"/>
  <c r="FC48" i="35"/>
  <c r="FB48" i="35"/>
  <c r="EX48" i="35"/>
  <c r="ES48" i="35"/>
  <c r="EN48" i="35"/>
  <c r="EI48" i="35"/>
  <c r="EE48" i="35"/>
  <c r="DV48" i="35"/>
  <c r="DY48" i="35" s="1"/>
  <c r="DT48" i="35"/>
  <c r="DP48" i="35"/>
  <c r="DL48" i="35"/>
  <c r="DK48" i="35"/>
  <c r="DG48" i="35"/>
  <c r="CY48" i="35"/>
  <c r="CK48" i="35"/>
  <c r="CJ48" i="35"/>
  <c r="CM48" i="35" s="1"/>
  <c r="CG48" i="35"/>
  <c r="CL48" i="35" s="1"/>
  <c r="CF48" i="35"/>
  <c r="BN48" i="35"/>
  <c r="BI48" i="35"/>
  <c r="BG48" i="35"/>
  <c r="AN48" i="35"/>
  <c r="AL48" i="35"/>
  <c r="AM48" i="35" s="1"/>
  <c r="AK48" i="35"/>
  <c r="AE48" i="35"/>
  <c r="AF48" i="35" s="1"/>
  <c r="AG48" i="35" s="1"/>
  <c r="AI48" i="35" s="1"/>
  <c r="AJ48" i="35" s="1"/>
  <c r="O48" i="35"/>
  <c r="L48" i="35"/>
  <c r="F48" i="35"/>
  <c r="E48" i="35"/>
  <c r="KJ47" i="35"/>
  <c r="KD47" i="35"/>
  <c r="JR47" i="35"/>
  <c r="JM47" i="35"/>
  <c r="JJ47" i="35"/>
  <c r="JI47" i="35"/>
  <c r="JH47" i="35"/>
  <c r="JA47" i="35"/>
  <c r="JB47" i="35" s="1"/>
  <c r="IX47" i="35"/>
  <c r="IY47" i="35" s="1"/>
  <c r="IU47" i="35"/>
  <c r="IO47" i="35"/>
  <c r="IN47" i="35"/>
  <c r="IL47" i="35"/>
  <c r="IK47" i="35"/>
  <c r="II47" i="35"/>
  <c r="IH47" i="35"/>
  <c r="ID47" i="35"/>
  <c r="IA47" i="35"/>
  <c r="HX47" i="35"/>
  <c r="HU47" i="35"/>
  <c r="HP47" i="35"/>
  <c r="HK47" i="35"/>
  <c r="HF47" i="35"/>
  <c r="GX47" i="35"/>
  <c r="GT47" i="35"/>
  <c r="GM47" i="35"/>
  <c r="GP47" i="35" s="1"/>
  <c r="GL47" i="35"/>
  <c r="GE47" i="35"/>
  <c r="GH47" i="35" s="1"/>
  <c r="GB47" i="35"/>
  <c r="GA47" i="35"/>
  <c r="FZ47" i="35"/>
  <c r="FV47" i="35"/>
  <c r="FP47" i="35"/>
  <c r="FO47" i="35"/>
  <c r="FN47" i="35"/>
  <c r="FJ47" i="35"/>
  <c r="FD47" i="35"/>
  <c r="FF47" i="35" s="1"/>
  <c r="FC47" i="35"/>
  <c r="FB47" i="35"/>
  <c r="EX47" i="35"/>
  <c r="ES47" i="35"/>
  <c r="EN47" i="35"/>
  <c r="EI47" i="35"/>
  <c r="EE47" i="35"/>
  <c r="DV47" i="35"/>
  <c r="DT47" i="35"/>
  <c r="DP47" i="35"/>
  <c r="DL47" i="35"/>
  <c r="DK47" i="35"/>
  <c r="DG47" i="35"/>
  <c r="CY47" i="35"/>
  <c r="CK47" i="35"/>
  <c r="CM47" i="35" s="1"/>
  <c r="CJ47" i="35"/>
  <c r="CG47" i="35"/>
  <c r="CL47" i="35" s="1"/>
  <c r="CF47" i="35"/>
  <c r="BN47" i="35"/>
  <c r="BI47" i="35"/>
  <c r="BG47" i="35"/>
  <c r="AP47" i="35"/>
  <c r="AN47" i="35"/>
  <c r="AL47" i="35"/>
  <c r="AM47" i="35" s="1"/>
  <c r="AO47" i="35" s="1"/>
  <c r="AK47" i="35"/>
  <c r="AG47" i="35"/>
  <c r="AI47" i="35" s="1"/>
  <c r="AJ47" i="35" s="1"/>
  <c r="AF47" i="35"/>
  <c r="AE47" i="35"/>
  <c r="O47" i="35"/>
  <c r="L47" i="35"/>
  <c r="F47" i="35"/>
  <c r="E47" i="35"/>
  <c r="KJ46" i="35"/>
  <c r="KD46" i="35"/>
  <c r="JR46" i="35"/>
  <c r="JM46" i="35"/>
  <c r="JJ46" i="35"/>
  <c r="JI46" i="35"/>
  <c r="JH46" i="35"/>
  <c r="JA46" i="35"/>
  <c r="JB46" i="35" s="1"/>
  <c r="IX46" i="35"/>
  <c r="IY46" i="35" s="1"/>
  <c r="IV46" i="35"/>
  <c r="IU46" i="35"/>
  <c r="IO46" i="35"/>
  <c r="IN46" i="35"/>
  <c r="IL46" i="35"/>
  <c r="IK46" i="35"/>
  <c r="II46" i="35"/>
  <c r="IH46" i="35"/>
  <c r="ID46" i="35"/>
  <c r="IA46" i="35"/>
  <c r="HX46" i="35"/>
  <c r="HU46" i="35"/>
  <c r="HP46" i="35"/>
  <c r="HK46" i="35"/>
  <c r="HF46" i="35"/>
  <c r="GX46" i="35"/>
  <c r="GT46" i="35"/>
  <c r="GM46" i="35"/>
  <c r="GP46" i="35" s="1"/>
  <c r="GL46" i="35"/>
  <c r="GE46" i="35"/>
  <c r="GH46" i="35" s="1"/>
  <c r="GB46" i="35"/>
  <c r="GD46" i="35" s="1"/>
  <c r="GA46" i="35"/>
  <c r="FZ46" i="35"/>
  <c r="FV46" i="35"/>
  <c r="FP46" i="35"/>
  <c r="FO46" i="35"/>
  <c r="FN46" i="35"/>
  <c r="FJ46" i="35"/>
  <c r="FD46" i="35"/>
  <c r="FC46" i="35"/>
  <c r="FF46" i="35" s="1"/>
  <c r="FB46" i="35"/>
  <c r="EX46" i="35"/>
  <c r="ES46" i="35"/>
  <c r="EN46" i="35"/>
  <c r="EI46" i="35"/>
  <c r="EE46" i="35"/>
  <c r="DV46" i="35"/>
  <c r="DT46" i="35"/>
  <c r="DP46" i="35"/>
  <c r="DL46" i="35"/>
  <c r="DK46" i="35"/>
  <c r="DG46" i="35"/>
  <c r="CY46" i="35"/>
  <c r="CL46" i="35"/>
  <c r="CK46" i="35"/>
  <c r="CJ46" i="35"/>
  <c r="CG46" i="35"/>
  <c r="CF46" i="35"/>
  <c r="BN46" i="35"/>
  <c r="BI46" i="35"/>
  <c r="BG46" i="35"/>
  <c r="AN46" i="35"/>
  <c r="AK46" i="35"/>
  <c r="AL46" i="35" s="1"/>
  <c r="AM46" i="35" s="1"/>
  <c r="AO46" i="35" s="1"/>
  <c r="AP46" i="35" s="1"/>
  <c r="AE46" i="35"/>
  <c r="AF46" i="35" s="1"/>
  <c r="AG46" i="35" s="1"/>
  <c r="AI46" i="35" s="1"/>
  <c r="AJ46" i="35" s="1"/>
  <c r="O46" i="35"/>
  <c r="L46" i="35"/>
  <c r="F46" i="35"/>
  <c r="E46" i="35"/>
  <c r="KJ45" i="35"/>
  <c r="KD45" i="35"/>
  <c r="JR45" i="35"/>
  <c r="JM45" i="35"/>
  <c r="JJ45" i="35"/>
  <c r="JI45" i="35"/>
  <c r="JH45" i="35"/>
  <c r="JB45" i="35"/>
  <c r="JA45" i="35"/>
  <c r="IX45" i="35"/>
  <c r="IY45" i="35" s="1"/>
  <c r="IU45" i="35"/>
  <c r="IV45" i="35" s="1"/>
  <c r="IO45" i="35"/>
  <c r="IN45" i="35"/>
  <c r="IL45" i="35"/>
  <c r="IK45" i="35"/>
  <c r="II45" i="35"/>
  <c r="JS45" i="35" s="1"/>
  <c r="IH45" i="35"/>
  <c r="ID45" i="35"/>
  <c r="IA45" i="35"/>
  <c r="HX45" i="35"/>
  <c r="HU45" i="35"/>
  <c r="HP45" i="35"/>
  <c r="HK45" i="35"/>
  <c r="HF45" i="35"/>
  <c r="GX45" i="35"/>
  <c r="GT45" i="35"/>
  <c r="GM45" i="35"/>
  <c r="GP45" i="35" s="1"/>
  <c r="GL45" i="35"/>
  <c r="GE45" i="35"/>
  <c r="GH45" i="35" s="1"/>
  <c r="GB45" i="35"/>
  <c r="GA45" i="35"/>
  <c r="FZ45" i="35"/>
  <c r="FV45" i="35"/>
  <c r="FP45" i="35"/>
  <c r="FR45" i="35" s="1"/>
  <c r="FO45" i="35"/>
  <c r="FN45" i="35"/>
  <c r="FJ45" i="35"/>
  <c r="FD45" i="35"/>
  <c r="FC45" i="35"/>
  <c r="FF45" i="35" s="1"/>
  <c r="FB45" i="35"/>
  <c r="EX45" i="35"/>
  <c r="ES45" i="35"/>
  <c r="EN45" i="35"/>
  <c r="EI45" i="35"/>
  <c r="EE45" i="35"/>
  <c r="ED45" i="35"/>
  <c r="EA45" i="35"/>
  <c r="DV45" i="35"/>
  <c r="DY45" i="35" s="1"/>
  <c r="DT45" i="35"/>
  <c r="DP45" i="35"/>
  <c r="DL45" i="35"/>
  <c r="DK45" i="35"/>
  <c r="DG45" i="35"/>
  <c r="CY45" i="35"/>
  <c r="CL45" i="35"/>
  <c r="CK45" i="35"/>
  <c r="CJ45" i="35"/>
  <c r="CM45" i="35" s="1"/>
  <c r="CG45" i="35"/>
  <c r="CF45" i="35"/>
  <c r="BN45" i="35"/>
  <c r="BI45" i="35"/>
  <c r="BG45" i="35"/>
  <c r="AN45" i="35"/>
  <c r="AK45" i="35"/>
  <c r="AL45" i="35" s="1"/>
  <c r="AM45" i="35" s="1"/>
  <c r="AO45" i="35" s="1"/>
  <c r="AP45" i="35" s="1"/>
  <c r="AF45" i="35"/>
  <c r="AG45" i="35" s="1"/>
  <c r="AI45" i="35" s="1"/>
  <c r="AJ45" i="35" s="1"/>
  <c r="AE45" i="35"/>
  <c r="O45" i="35"/>
  <c r="L45" i="35"/>
  <c r="F45" i="35"/>
  <c r="E45" i="35"/>
  <c r="KJ44" i="35"/>
  <c r="KD44" i="35"/>
  <c r="JR44" i="35"/>
  <c r="JM44" i="35"/>
  <c r="JJ44" i="35"/>
  <c r="JI44" i="35"/>
  <c r="JH44" i="35"/>
  <c r="JA44" i="35"/>
  <c r="IX44" i="35"/>
  <c r="IU44" i="35"/>
  <c r="IO44" i="35"/>
  <c r="IN44" i="35"/>
  <c r="IL44" i="35"/>
  <c r="IK44" i="35"/>
  <c r="II44" i="35"/>
  <c r="IH44" i="35"/>
  <c r="ID44" i="35"/>
  <c r="IA44" i="35"/>
  <c r="HX44" i="35"/>
  <c r="HU44" i="35"/>
  <c r="HP44" i="35"/>
  <c r="HK44" i="35"/>
  <c r="GX44" i="35"/>
  <c r="GT44" i="35"/>
  <c r="GM44" i="35"/>
  <c r="GP44" i="35" s="1"/>
  <c r="GL44" i="35"/>
  <c r="GE44" i="35"/>
  <c r="GH44" i="35" s="1"/>
  <c r="GB44" i="35"/>
  <c r="GA44" i="35"/>
  <c r="FZ44" i="35"/>
  <c r="FV44" i="35"/>
  <c r="FP44" i="35"/>
  <c r="FR44" i="35" s="1"/>
  <c r="FO44" i="35"/>
  <c r="FN44" i="35"/>
  <c r="FJ44" i="35"/>
  <c r="FD44" i="35"/>
  <c r="FF44" i="35" s="1"/>
  <c r="FC44" i="35"/>
  <c r="FB44" i="35"/>
  <c r="EX44" i="35"/>
  <c r="ES44" i="35"/>
  <c r="EN44" i="35"/>
  <c r="EI44" i="35"/>
  <c r="EE44" i="35"/>
  <c r="EA44" i="35"/>
  <c r="ED44" i="35" s="1"/>
  <c r="DV44" i="35"/>
  <c r="DY44" i="35" s="1"/>
  <c r="DT44" i="35"/>
  <c r="DP44" i="35"/>
  <c r="DL44" i="35"/>
  <c r="DK44" i="35"/>
  <c r="DG44" i="35"/>
  <c r="CY44" i="35"/>
  <c r="CK44" i="35"/>
  <c r="CM44" i="35" s="1"/>
  <c r="CJ44" i="35"/>
  <c r="CG44" i="35"/>
  <c r="CL44" i="35" s="1"/>
  <c r="CF44" i="35"/>
  <c r="BN44" i="35"/>
  <c r="BI44" i="35"/>
  <c r="BG44" i="35"/>
  <c r="AP44" i="35"/>
  <c r="AN44" i="35"/>
  <c r="AL44" i="35"/>
  <c r="AM44" i="35" s="1"/>
  <c r="AO44" i="35" s="1"/>
  <c r="AK44" i="35"/>
  <c r="AF44" i="35"/>
  <c r="AG44" i="35" s="1"/>
  <c r="AI44" i="35" s="1"/>
  <c r="AJ44" i="35" s="1"/>
  <c r="AE44" i="35"/>
  <c r="O44" i="35"/>
  <c r="L44" i="35"/>
  <c r="F44" i="35"/>
  <c r="E44" i="35"/>
  <c r="KJ43" i="35"/>
  <c r="KD43" i="35"/>
  <c r="JR43" i="35"/>
  <c r="JM43" i="35"/>
  <c r="JJ43" i="35"/>
  <c r="JI43" i="35"/>
  <c r="JH43" i="35"/>
  <c r="JA43" i="35"/>
  <c r="IX43" i="35"/>
  <c r="IY43" i="35" s="1"/>
  <c r="IU43" i="35"/>
  <c r="IO43" i="35"/>
  <c r="JS43" i="35" s="1"/>
  <c r="IN43" i="35"/>
  <c r="IL43" i="35"/>
  <c r="IK43" i="35"/>
  <c r="II43" i="35"/>
  <c r="IH43" i="35"/>
  <c r="ID43" i="35"/>
  <c r="IA43" i="35"/>
  <c r="HX43" i="35"/>
  <c r="HU43" i="35"/>
  <c r="HP43" i="35"/>
  <c r="HK43" i="35"/>
  <c r="HF43" i="35"/>
  <c r="GX43" i="35"/>
  <c r="GT43" i="35"/>
  <c r="GM43" i="35"/>
  <c r="GP43" i="35" s="1"/>
  <c r="GL43" i="35"/>
  <c r="GE43" i="35"/>
  <c r="GH43" i="35" s="1"/>
  <c r="GB43" i="35"/>
  <c r="GA43" i="35"/>
  <c r="FZ43" i="35"/>
  <c r="FV43" i="35"/>
  <c r="FP43" i="35"/>
  <c r="FR43" i="35" s="1"/>
  <c r="FO43" i="35"/>
  <c r="FN43" i="35"/>
  <c r="FJ43" i="35"/>
  <c r="FD43" i="35"/>
  <c r="FF43" i="35" s="1"/>
  <c r="FC43" i="35"/>
  <c r="FB43" i="35"/>
  <c r="EX43" i="35"/>
  <c r="ES43" i="35"/>
  <c r="EN43" i="35"/>
  <c r="EI43" i="35"/>
  <c r="EE43" i="35"/>
  <c r="DV43" i="35"/>
  <c r="EA43" i="35" s="1"/>
  <c r="ED43" i="35" s="1"/>
  <c r="DT43" i="35"/>
  <c r="DP43" i="35"/>
  <c r="DL43" i="35"/>
  <c r="DK43" i="35"/>
  <c r="DG43" i="35"/>
  <c r="CY43" i="35"/>
  <c r="CK43" i="35"/>
  <c r="CJ43" i="35"/>
  <c r="CM43" i="35" s="1"/>
  <c r="CG43" i="35"/>
  <c r="CF43" i="35"/>
  <c r="BN43" i="35"/>
  <c r="BI43" i="35"/>
  <c r="BG43" i="35"/>
  <c r="AO43" i="35"/>
  <c r="AP43" i="35" s="1"/>
  <c r="AN43" i="35"/>
  <c r="AK43" i="35"/>
  <c r="AL43" i="35" s="1"/>
  <c r="AM43" i="35" s="1"/>
  <c r="AF43" i="35"/>
  <c r="AG43" i="35" s="1"/>
  <c r="AI43" i="35" s="1"/>
  <c r="AJ43" i="35" s="1"/>
  <c r="AE43" i="35"/>
  <c r="O43" i="35"/>
  <c r="L43" i="35"/>
  <c r="F43" i="35"/>
  <c r="E43" i="35"/>
  <c r="KJ42" i="35"/>
  <c r="KD42" i="35"/>
  <c r="JR42" i="35"/>
  <c r="JM42" i="35"/>
  <c r="JJ42" i="35"/>
  <c r="JI42" i="35"/>
  <c r="JH42" i="35"/>
  <c r="JA42" i="35"/>
  <c r="JB42" i="35" s="1"/>
  <c r="IX42" i="35"/>
  <c r="IY42" i="35" s="1"/>
  <c r="IU42" i="35"/>
  <c r="IO42" i="35"/>
  <c r="IN42" i="35"/>
  <c r="IL42" i="35"/>
  <c r="IK42" i="35"/>
  <c r="II42" i="35"/>
  <c r="IH42" i="35"/>
  <c r="ID42" i="35"/>
  <c r="IA42" i="35"/>
  <c r="HX42" i="35"/>
  <c r="HU42" i="35"/>
  <c r="HP42" i="35"/>
  <c r="HK42" i="35"/>
  <c r="HF42" i="35"/>
  <c r="GX42" i="35"/>
  <c r="GT42" i="35"/>
  <c r="GM42" i="35"/>
  <c r="GP42" i="35" s="1"/>
  <c r="GL42" i="35"/>
  <c r="GE42" i="35"/>
  <c r="GH42" i="35" s="1"/>
  <c r="GB42" i="35"/>
  <c r="GA42" i="35"/>
  <c r="GD42" i="35" s="1"/>
  <c r="FZ42" i="35"/>
  <c r="FV42" i="35"/>
  <c r="FP42" i="35"/>
  <c r="FO42" i="35"/>
  <c r="FN42" i="35"/>
  <c r="FJ42" i="35"/>
  <c r="FD42" i="35"/>
  <c r="FF42" i="35" s="1"/>
  <c r="FC42" i="35"/>
  <c r="FB42" i="35"/>
  <c r="EX42" i="35"/>
  <c r="ES42" i="35"/>
  <c r="EN42" i="35"/>
  <c r="EI42" i="35"/>
  <c r="EE42" i="35"/>
  <c r="DV42" i="35"/>
  <c r="EA42" i="35" s="1"/>
  <c r="ED42" i="35" s="1"/>
  <c r="DT42" i="35"/>
  <c r="DP42" i="35"/>
  <c r="DL42" i="35"/>
  <c r="DK42" i="35"/>
  <c r="DG42" i="35"/>
  <c r="CY42" i="35"/>
  <c r="CK42" i="35"/>
  <c r="CJ42" i="35"/>
  <c r="CG42" i="35"/>
  <c r="CF42" i="35"/>
  <c r="BN42" i="35"/>
  <c r="BI42" i="35"/>
  <c r="BG42" i="35"/>
  <c r="AN42" i="35"/>
  <c r="AK42" i="35"/>
  <c r="AL42" i="35" s="1"/>
  <c r="AM42" i="35" s="1"/>
  <c r="AO42" i="35" s="1"/>
  <c r="AP42" i="35" s="1"/>
  <c r="AF42" i="35"/>
  <c r="AG42" i="35" s="1"/>
  <c r="AI42" i="35" s="1"/>
  <c r="AJ42" i="35" s="1"/>
  <c r="AE42" i="35"/>
  <c r="O42" i="35"/>
  <c r="L42" i="35"/>
  <c r="F42" i="35"/>
  <c r="E42" i="35"/>
  <c r="KJ41" i="35"/>
  <c r="KD41" i="35"/>
  <c r="JR41" i="35"/>
  <c r="JM41" i="35"/>
  <c r="JJ41" i="35"/>
  <c r="JI41" i="35"/>
  <c r="JH41" i="35"/>
  <c r="JA41" i="35"/>
  <c r="JB41" i="35" s="1"/>
  <c r="IX41" i="35"/>
  <c r="IU41" i="35"/>
  <c r="JT41" i="35" s="1"/>
  <c r="IO41" i="35"/>
  <c r="IN41" i="35"/>
  <c r="IL41" i="35"/>
  <c r="IK41" i="35"/>
  <c r="II41" i="35"/>
  <c r="IH41" i="35"/>
  <c r="ID41" i="35"/>
  <c r="IA41" i="35"/>
  <c r="HX41" i="35"/>
  <c r="HU41" i="35"/>
  <c r="HP41" i="35"/>
  <c r="HK41" i="35"/>
  <c r="GX41" i="35"/>
  <c r="GT41" i="35"/>
  <c r="GM41" i="35"/>
  <c r="GP41" i="35" s="1"/>
  <c r="GL41" i="35"/>
  <c r="GH41" i="35"/>
  <c r="GE41" i="35"/>
  <c r="GD41" i="35"/>
  <c r="GB41" i="35"/>
  <c r="GA41" i="35"/>
  <c r="FZ41" i="35"/>
  <c r="FV41" i="35"/>
  <c r="FP41" i="35"/>
  <c r="FO41" i="35"/>
  <c r="FN41" i="35"/>
  <c r="FJ41" i="35"/>
  <c r="FD41" i="35"/>
  <c r="FF41" i="35" s="1"/>
  <c r="FC41" i="35"/>
  <c r="FB41" i="35"/>
  <c r="EX41" i="35"/>
  <c r="ES41" i="35"/>
  <c r="EN41" i="35"/>
  <c r="EI41" i="35"/>
  <c r="EE41" i="35"/>
  <c r="DV41" i="35"/>
  <c r="DT41" i="35"/>
  <c r="DP41" i="35"/>
  <c r="DL41" i="35"/>
  <c r="DK41" i="35"/>
  <c r="DG41" i="35"/>
  <c r="CY41" i="35"/>
  <c r="CK41" i="35"/>
  <c r="CJ41" i="35"/>
  <c r="CL41" i="35" s="1"/>
  <c r="CG41" i="35"/>
  <c r="CF41" i="35"/>
  <c r="BN41" i="35"/>
  <c r="BI41" i="35"/>
  <c r="BG41" i="35"/>
  <c r="AN41" i="35"/>
  <c r="AL41" i="35"/>
  <c r="AM41" i="35" s="1"/>
  <c r="AO41" i="35" s="1"/>
  <c r="AP41" i="35" s="1"/>
  <c r="AK41" i="35"/>
  <c r="AG41" i="35"/>
  <c r="AI41" i="35" s="1"/>
  <c r="AJ41" i="35" s="1"/>
  <c r="AF41" i="35"/>
  <c r="AE41" i="35"/>
  <c r="O41" i="35"/>
  <c r="L41" i="35"/>
  <c r="F41" i="35"/>
  <c r="E41" i="35"/>
  <c r="KJ40" i="35"/>
  <c r="KD40" i="35"/>
  <c r="JR40" i="35"/>
  <c r="JM40" i="35"/>
  <c r="JJ40" i="35"/>
  <c r="JI40" i="35"/>
  <c r="JH40" i="35"/>
  <c r="JA40" i="35"/>
  <c r="IY40" i="35"/>
  <c r="IX40" i="35"/>
  <c r="IU40" i="35"/>
  <c r="IO40" i="35"/>
  <c r="IN40" i="35"/>
  <c r="IL40" i="35"/>
  <c r="IK40" i="35"/>
  <c r="II40" i="35"/>
  <c r="IH40" i="35"/>
  <c r="ID40" i="35"/>
  <c r="IA40" i="35"/>
  <c r="HX40" i="35"/>
  <c r="HU40" i="35"/>
  <c r="HP40" i="35"/>
  <c r="HK40" i="35"/>
  <c r="HF40" i="35"/>
  <c r="GX40" i="35"/>
  <c r="GT40" i="35"/>
  <c r="GM40" i="35"/>
  <c r="GP40" i="35" s="1"/>
  <c r="GL40" i="35"/>
  <c r="GE40" i="35"/>
  <c r="GB40" i="35"/>
  <c r="GD40" i="35" s="1"/>
  <c r="GA40" i="35"/>
  <c r="FZ40" i="35"/>
  <c r="FV40" i="35"/>
  <c r="FP40" i="35"/>
  <c r="FO40" i="35"/>
  <c r="FN40" i="35"/>
  <c r="FJ40" i="35"/>
  <c r="FF40" i="35"/>
  <c r="FD40" i="35"/>
  <c r="FC40" i="35"/>
  <c r="FB40" i="35"/>
  <c r="EX40" i="35"/>
  <c r="ES40" i="35"/>
  <c r="EN40" i="35"/>
  <c r="EI40" i="35"/>
  <c r="EE40" i="35"/>
  <c r="EA40" i="35"/>
  <c r="ED40" i="35" s="1"/>
  <c r="DY40" i="35"/>
  <c r="DV40" i="35"/>
  <c r="DT40" i="35"/>
  <c r="DP40" i="35"/>
  <c r="DL40" i="35"/>
  <c r="DK40" i="35"/>
  <c r="DG40" i="35"/>
  <c r="CY40" i="35"/>
  <c r="CK40" i="35"/>
  <c r="CJ40" i="35"/>
  <c r="CG40" i="35"/>
  <c r="CF40" i="35"/>
  <c r="BN40" i="35"/>
  <c r="BI40" i="35"/>
  <c r="BG40" i="35"/>
  <c r="AN40" i="35"/>
  <c r="AK40" i="35"/>
  <c r="AL40" i="35" s="1"/>
  <c r="AM40" i="35" s="1"/>
  <c r="AE40" i="35"/>
  <c r="AF40" i="35" s="1"/>
  <c r="AG40" i="35" s="1"/>
  <c r="AI40" i="35" s="1"/>
  <c r="AJ40" i="35" s="1"/>
  <c r="O40" i="35"/>
  <c r="L40" i="35"/>
  <c r="F40" i="35"/>
  <c r="E40" i="35"/>
  <c r="KJ39" i="35"/>
  <c r="KD39" i="35"/>
  <c r="JR39" i="35"/>
  <c r="JM39" i="35"/>
  <c r="JJ39" i="35"/>
  <c r="JI39" i="35"/>
  <c r="JH39" i="35"/>
  <c r="JA39" i="35"/>
  <c r="JB39" i="35" s="1"/>
  <c r="IX39" i="35"/>
  <c r="IY39" i="35" s="1"/>
  <c r="IU39" i="35"/>
  <c r="IV39" i="35" s="1"/>
  <c r="IO39" i="35"/>
  <c r="IN39" i="35"/>
  <c r="IL39" i="35"/>
  <c r="JS39" i="35" s="1"/>
  <c r="IK39" i="35"/>
  <c r="II39" i="35"/>
  <c r="IH39" i="35"/>
  <c r="ID39" i="35"/>
  <c r="IA39" i="35"/>
  <c r="HX39" i="35"/>
  <c r="HU39" i="35"/>
  <c r="HP39" i="35"/>
  <c r="HK39" i="35"/>
  <c r="GX39" i="35"/>
  <c r="GT39" i="35"/>
  <c r="GP39" i="35"/>
  <c r="GM39" i="35"/>
  <c r="GL39" i="35"/>
  <c r="GE39" i="35"/>
  <c r="GH39" i="35" s="1"/>
  <c r="GB39" i="35"/>
  <c r="GD39" i="35" s="1"/>
  <c r="GA39" i="35"/>
  <c r="FZ39" i="35"/>
  <c r="FV39" i="35"/>
  <c r="FP39" i="35"/>
  <c r="FR39" i="35" s="1"/>
  <c r="FO39" i="35"/>
  <c r="FN39" i="35"/>
  <c r="FJ39" i="35"/>
  <c r="FD39" i="35"/>
  <c r="FC39" i="35"/>
  <c r="FB39" i="35"/>
  <c r="EX39" i="35"/>
  <c r="ES39" i="35"/>
  <c r="EN39" i="35"/>
  <c r="EI39" i="35"/>
  <c r="EE39" i="35"/>
  <c r="DV39" i="35"/>
  <c r="DY39" i="35" s="1"/>
  <c r="DT39" i="35"/>
  <c r="DP39" i="35"/>
  <c r="DL39" i="35"/>
  <c r="DK39" i="35"/>
  <c r="DG39" i="35"/>
  <c r="CY39" i="35"/>
  <c r="CK39" i="35"/>
  <c r="CJ39" i="35"/>
  <c r="CM39" i="35" s="1"/>
  <c r="CG39" i="35"/>
  <c r="CF39" i="35"/>
  <c r="BN39" i="35"/>
  <c r="BI39" i="35"/>
  <c r="BG39" i="35"/>
  <c r="AN39" i="35"/>
  <c r="AL39" i="35"/>
  <c r="AM39" i="35" s="1"/>
  <c r="AO39" i="35" s="1"/>
  <c r="AK39" i="35"/>
  <c r="AE39" i="35"/>
  <c r="AF39" i="35" s="1"/>
  <c r="AG39" i="35" s="1"/>
  <c r="AI39" i="35" s="1"/>
  <c r="AJ39" i="35" s="1"/>
  <c r="O39" i="35"/>
  <c r="L39" i="35"/>
  <c r="F39" i="35"/>
  <c r="E39" i="35"/>
  <c r="KJ38" i="35"/>
  <c r="KD38" i="35"/>
  <c r="JR38" i="35"/>
  <c r="JM38" i="35"/>
  <c r="JJ38" i="35"/>
  <c r="JI38" i="35"/>
  <c r="JH38" i="35"/>
  <c r="JA38" i="35"/>
  <c r="JB38" i="35" s="1"/>
  <c r="IX38" i="35"/>
  <c r="IY38" i="35" s="1"/>
  <c r="IU38" i="35"/>
  <c r="JT38" i="35" s="1"/>
  <c r="IO38" i="35"/>
  <c r="IN38" i="35"/>
  <c r="IL38" i="35"/>
  <c r="IK38" i="35"/>
  <c r="II38" i="35"/>
  <c r="IH38" i="35"/>
  <c r="ID38" i="35"/>
  <c r="IA38" i="35"/>
  <c r="HX38" i="35"/>
  <c r="HU38" i="35"/>
  <c r="HP38" i="35"/>
  <c r="HK38" i="35"/>
  <c r="HF38" i="35"/>
  <c r="GX38" i="35"/>
  <c r="GT38" i="35"/>
  <c r="GM38" i="35"/>
  <c r="GP38" i="35" s="1"/>
  <c r="GL38" i="35"/>
  <c r="GE38" i="35"/>
  <c r="GH38" i="35" s="1"/>
  <c r="GB38" i="35"/>
  <c r="GD38" i="35" s="1"/>
  <c r="GA38" i="35"/>
  <c r="FZ38" i="35"/>
  <c r="FV38" i="35"/>
  <c r="FP38" i="35"/>
  <c r="FR38" i="35" s="1"/>
  <c r="FO38" i="35"/>
  <c r="FN38" i="35"/>
  <c r="FJ38" i="35"/>
  <c r="FD38" i="35"/>
  <c r="FC38" i="35"/>
  <c r="FB38" i="35"/>
  <c r="EX38" i="35"/>
  <c r="ES38" i="35"/>
  <c r="EN38" i="35"/>
  <c r="EI38" i="35"/>
  <c r="EE38" i="35"/>
  <c r="EA38" i="35"/>
  <c r="ED38" i="35" s="1"/>
  <c r="DY38" i="35"/>
  <c r="DV38" i="35"/>
  <c r="DT38" i="35"/>
  <c r="DP38" i="35"/>
  <c r="DL38" i="35"/>
  <c r="DK38" i="35"/>
  <c r="DG38" i="35"/>
  <c r="CY38" i="35"/>
  <c r="CK38" i="35"/>
  <c r="CJ38" i="35"/>
  <c r="CG38" i="35"/>
  <c r="CM38" i="35" s="1"/>
  <c r="CF38" i="35"/>
  <c r="BN38" i="35"/>
  <c r="BI38" i="35"/>
  <c r="BG38" i="35"/>
  <c r="AN38" i="35"/>
  <c r="AK38" i="35"/>
  <c r="AL38" i="35" s="1"/>
  <c r="AM38" i="35" s="1"/>
  <c r="AO38" i="35" s="1"/>
  <c r="AP38" i="35" s="1"/>
  <c r="AE38" i="35"/>
  <c r="AF38" i="35" s="1"/>
  <c r="AG38" i="35" s="1"/>
  <c r="AI38" i="35" s="1"/>
  <c r="AJ38" i="35" s="1"/>
  <c r="O38" i="35"/>
  <c r="L38" i="35"/>
  <c r="F38" i="35"/>
  <c r="E38" i="35"/>
  <c r="KJ37" i="35"/>
  <c r="KD37" i="35"/>
  <c r="JR37" i="35"/>
  <c r="JM37" i="35"/>
  <c r="JJ37" i="35"/>
  <c r="JI37" i="35"/>
  <c r="JH37" i="35"/>
  <c r="JA37" i="35"/>
  <c r="JB37" i="35" s="1"/>
  <c r="IX37" i="35"/>
  <c r="IY37" i="35" s="1"/>
  <c r="IU37" i="35"/>
  <c r="IV37" i="35" s="1"/>
  <c r="IO37" i="35"/>
  <c r="IN37" i="35"/>
  <c r="IL37" i="35"/>
  <c r="IK37" i="35"/>
  <c r="II37" i="35"/>
  <c r="IH37" i="35"/>
  <c r="ID37" i="35"/>
  <c r="IA37" i="35"/>
  <c r="HX37" i="35"/>
  <c r="HU37" i="35"/>
  <c r="HP37" i="35"/>
  <c r="HK37" i="35"/>
  <c r="HF37" i="35"/>
  <c r="GX37" i="35"/>
  <c r="GT37" i="35"/>
  <c r="GM37" i="35"/>
  <c r="GP37" i="35" s="1"/>
  <c r="GL37" i="35"/>
  <c r="GH37" i="35"/>
  <c r="GE37" i="35"/>
  <c r="GB37" i="35"/>
  <c r="GD37" i="35" s="1"/>
  <c r="GA37" i="35"/>
  <c r="FZ37" i="35"/>
  <c r="FV37" i="35"/>
  <c r="FP37" i="35"/>
  <c r="FR37" i="35" s="1"/>
  <c r="FO37" i="35"/>
  <c r="FN37" i="35"/>
  <c r="FJ37" i="35"/>
  <c r="FD37" i="35"/>
  <c r="FF37" i="35" s="1"/>
  <c r="FC37" i="35"/>
  <c r="FB37" i="35"/>
  <c r="EX37" i="35"/>
  <c r="ES37" i="35"/>
  <c r="EN37" i="35"/>
  <c r="EI37" i="35"/>
  <c r="EE37" i="35"/>
  <c r="DV37" i="35"/>
  <c r="DY37" i="35" s="1"/>
  <c r="DT37" i="35"/>
  <c r="DP37" i="35"/>
  <c r="DL37" i="35"/>
  <c r="DK37" i="35"/>
  <c r="DG37" i="35"/>
  <c r="CY37" i="35"/>
  <c r="CK37" i="35"/>
  <c r="CJ37" i="35"/>
  <c r="CG37" i="35"/>
  <c r="CM37" i="35" s="1"/>
  <c r="CF37" i="35"/>
  <c r="BN37" i="35"/>
  <c r="BI37" i="35"/>
  <c r="BG37" i="35"/>
  <c r="AN37" i="35"/>
  <c r="AK37" i="35"/>
  <c r="AL37" i="35" s="1"/>
  <c r="AM37" i="35" s="1"/>
  <c r="AF37" i="35"/>
  <c r="AG37" i="35" s="1"/>
  <c r="AI37" i="35" s="1"/>
  <c r="AJ37" i="35" s="1"/>
  <c r="AE37" i="35"/>
  <c r="O37" i="35"/>
  <c r="L37" i="35"/>
  <c r="F37" i="35"/>
  <c r="E37" i="35"/>
  <c r="KJ36" i="35"/>
  <c r="KD36" i="35"/>
  <c r="JR36" i="35"/>
  <c r="JM36" i="35"/>
  <c r="JJ36" i="35"/>
  <c r="JI36" i="35"/>
  <c r="JH36" i="35"/>
  <c r="JA36" i="35"/>
  <c r="JB36" i="35" s="1"/>
  <c r="IX36" i="35"/>
  <c r="IY36" i="35" s="1"/>
  <c r="IU36" i="35"/>
  <c r="IV36" i="35" s="1"/>
  <c r="IO36" i="35"/>
  <c r="IN36" i="35"/>
  <c r="IL36" i="35"/>
  <c r="IK36" i="35"/>
  <c r="II36" i="35"/>
  <c r="IH36" i="35"/>
  <c r="ID36" i="35"/>
  <c r="IA36" i="35"/>
  <c r="HX36" i="35"/>
  <c r="HU36" i="35"/>
  <c r="HP36" i="35"/>
  <c r="HK36" i="35"/>
  <c r="GX36" i="35"/>
  <c r="GT36" i="35"/>
  <c r="GP36" i="35"/>
  <c r="GM36" i="35"/>
  <c r="GL36" i="35"/>
  <c r="GE36" i="35"/>
  <c r="GH36" i="35" s="1"/>
  <c r="GB36" i="35"/>
  <c r="GA36" i="35"/>
  <c r="FZ36" i="35"/>
  <c r="FV36" i="35"/>
  <c r="FP36" i="35"/>
  <c r="FO36" i="35"/>
  <c r="FN36" i="35"/>
  <c r="FJ36" i="35"/>
  <c r="FD36" i="35"/>
  <c r="FF36" i="35" s="1"/>
  <c r="FC36" i="35"/>
  <c r="FB36" i="35"/>
  <c r="EX36" i="35"/>
  <c r="ES36" i="35"/>
  <c r="EN36" i="35"/>
  <c r="EI36" i="35"/>
  <c r="EE36" i="35"/>
  <c r="DV36" i="35"/>
  <c r="DY36" i="35" s="1"/>
  <c r="DT36" i="35"/>
  <c r="DP36" i="35"/>
  <c r="DL36" i="35"/>
  <c r="DK36" i="35"/>
  <c r="DG36" i="35"/>
  <c r="CY36" i="35"/>
  <c r="CK36" i="35"/>
  <c r="CJ36" i="35"/>
  <c r="CM36" i="35" s="1"/>
  <c r="CG36" i="35"/>
  <c r="CF36" i="35"/>
  <c r="BN36" i="35"/>
  <c r="BI36" i="35"/>
  <c r="BG36" i="35"/>
  <c r="AP36" i="35"/>
  <c r="AN36" i="35"/>
  <c r="AL36" i="35"/>
  <c r="AM36" i="35" s="1"/>
  <c r="AO36" i="35" s="1"/>
  <c r="AK36" i="35"/>
  <c r="AE36" i="35"/>
  <c r="AF36" i="35" s="1"/>
  <c r="AG36" i="35" s="1"/>
  <c r="AI36" i="35" s="1"/>
  <c r="AJ36" i="35" s="1"/>
  <c r="O36" i="35"/>
  <c r="L36" i="35"/>
  <c r="F36" i="35"/>
  <c r="E36" i="35"/>
  <c r="KJ35" i="35"/>
  <c r="KD35" i="35"/>
  <c r="JR35" i="35"/>
  <c r="JM35" i="35"/>
  <c r="JJ35" i="35"/>
  <c r="JI35" i="35"/>
  <c r="JH35" i="35"/>
  <c r="JA35" i="35"/>
  <c r="IX35" i="35"/>
  <c r="IY35" i="35" s="1"/>
  <c r="IU35" i="35"/>
  <c r="IO35" i="35"/>
  <c r="JS35" i="35" s="1"/>
  <c r="IN35" i="35"/>
  <c r="IL35" i="35"/>
  <c r="IK35" i="35"/>
  <c r="II35" i="35"/>
  <c r="IH35" i="35"/>
  <c r="ID35" i="35"/>
  <c r="IA35" i="35"/>
  <c r="HX35" i="35"/>
  <c r="HU35" i="35"/>
  <c r="HP35" i="35"/>
  <c r="HK35" i="35"/>
  <c r="HF35" i="35"/>
  <c r="GX35" i="35"/>
  <c r="GT35" i="35"/>
  <c r="GP35" i="35"/>
  <c r="GM35" i="35"/>
  <c r="GL35" i="35"/>
  <c r="GE35" i="35"/>
  <c r="GH35" i="35" s="1"/>
  <c r="GB35" i="35"/>
  <c r="GD35" i="35" s="1"/>
  <c r="GA35" i="35"/>
  <c r="FZ35" i="35"/>
  <c r="FV35" i="35"/>
  <c r="FP35" i="35"/>
  <c r="FR35" i="35" s="1"/>
  <c r="FO35" i="35"/>
  <c r="FN35" i="35"/>
  <c r="FJ35" i="35"/>
  <c r="FD35" i="35"/>
  <c r="FC35" i="35"/>
  <c r="FB35" i="35"/>
  <c r="EX35" i="35"/>
  <c r="ES35" i="35"/>
  <c r="EN35" i="35"/>
  <c r="EI35" i="35"/>
  <c r="EE35" i="35"/>
  <c r="DV35" i="35"/>
  <c r="EA35" i="35" s="1"/>
  <c r="ED35" i="35" s="1"/>
  <c r="DT35" i="35"/>
  <c r="DP35" i="35"/>
  <c r="DL35" i="35"/>
  <c r="DK35" i="35"/>
  <c r="DG35" i="35"/>
  <c r="CY35" i="35"/>
  <c r="CK35" i="35"/>
  <c r="CJ35" i="35"/>
  <c r="CM35" i="35" s="1"/>
  <c r="CG35" i="35"/>
  <c r="CF35" i="35"/>
  <c r="BN35" i="35"/>
  <c r="BI35" i="35"/>
  <c r="BG35" i="35"/>
  <c r="AN35" i="35"/>
  <c r="AK35" i="35"/>
  <c r="AL35" i="35" s="1"/>
  <c r="AM35" i="35" s="1"/>
  <c r="AO35" i="35" s="1"/>
  <c r="AF35" i="35"/>
  <c r="AG35" i="35" s="1"/>
  <c r="AI35" i="35" s="1"/>
  <c r="AJ35" i="35" s="1"/>
  <c r="AE35" i="35"/>
  <c r="O35" i="35"/>
  <c r="L35" i="35"/>
  <c r="F35" i="35"/>
  <c r="E35" i="35"/>
  <c r="KJ34" i="35"/>
  <c r="KD34" i="35"/>
  <c r="JR34" i="35"/>
  <c r="JM34" i="35"/>
  <c r="JJ34" i="35"/>
  <c r="JI34" i="35"/>
  <c r="JH34" i="35"/>
  <c r="JA34" i="35"/>
  <c r="JB34" i="35" s="1"/>
  <c r="IX34" i="35"/>
  <c r="IY34" i="35" s="1"/>
  <c r="IU34" i="35"/>
  <c r="IO34" i="35"/>
  <c r="IN34" i="35"/>
  <c r="IL34" i="35"/>
  <c r="JS34" i="35" s="1"/>
  <c r="IK34" i="35"/>
  <c r="II34" i="35"/>
  <c r="IH34" i="35"/>
  <c r="ID34" i="35"/>
  <c r="IA34" i="35"/>
  <c r="HX34" i="35"/>
  <c r="HU34" i="35"/>
  <c r="HP34" i="35"/>
  <c r="HK34" i="35"/>
  <c r="HF34" i="35"/>
  <c r="GX34" i="35"/>
  <c r="GR34" i="35"/>
  <c r="GT34" i="35" s="1"/>
  <c r="GM34" i="35"/>
  <c r="GP34" i="35" s="1"/>
  <c r="GL34" i="35"/>
  <c r="GE34" i="35"/>
  <c r="GH34" i="35" s="1"/>
  <c r="GB34" i="35"/>
  <c r="GD34" i="35" s="1"/>
  <c r="GA34" i="35"/>
  <c r="FZ34" i="35"/>
  <c r="FV34" i="35"/>
  <c r="FP34" i="35"/>
  <c r="FO34" i="35"/>
  <c r="FN34" i="35"/>
  <c r="FJ34" i="35"/>
  <c r="FF34" i="35"/>
  <c r="FD34" i="35"/>
  <c r="FC34" i="35"/>
  <c r="FB34" i="35"/>
  <c r="EX34" i="35"/>
  <c r="ES34" i="35"/>
  <c r="EN34" i="35"/>
  <c r="EI34" i="35"/>
  <c r="EE34" i="35"/>
  <c r="DV34" i="35"/>
  <c r="DT34" i="35"/>
  <c r="DP34" i="35"/>
  <c r="DL34" i="35"/>
  <c r="DK34" i="35"/>
  <c r="DG34" i="35"/>
  <c r="CY34" i="35"/>
  <c r="CK34" i="35"/>
  <c r="CJ34" i="35"/>
  <c r="CL34" i="35" s="1"/>
  <c r="CG34" i="35"/>
  <c r="CM34" i="35" s="1"/>
  <c r="CF34" i="35"/>
  <c r="BN34" i="35"/>
  <c r="BI34" i="35"/>
  <c r="BG34" i="35"/>
  <c r="AN34" i="35"/>
  <c r="AK34" i="35"/>
  <c r="AL34" i="35" s="1"/>
  <c r="AM34" i="35" s="1"/>
  <c r="AO34" i="35" s="1"/>
  <c r="AP34" i="35" s="1"/>
  <c r="AF34" i="35"/>
  <c r="AG34" i="35" s="1"/>
  <c r="AI34" i="35" s="1"/>
  <c r="AJ34" i="35" s="1"/>
  <c r="AE34" i="35"/>
  <c r="O34" i="35"/>
  <c r="L34" i="35"/>
  <c r="F34" i="35"/>
  <c r="E34" i="35"/>
  <c r="KJ33" i="35"/>
  <c r="KD33" i="35"/>
  <c r="JR33" i="35"/>
  <c r="JM33" i="35"/>
  <c r="JJ33" i="35"/>
  <c r="JI33" i="35"/>
  <c r="JH33" i="35"/>
  <c r="JA33" i="35"/>
  <c r="JB33" i="35" s="1"/>
  <c r="IX33" i="35"/>
  <c r="IY33" i="35" s="1"/>
  <c r="IU33" i="35"/>
  <c r="JT33" i="35" s="1"/>
  <c r="IO33" i="35"/>
  <c r="IN33" i="35"/>
  <c r="IL33" i="35"/>
  <c r="IK33" i="35"/>
  <c r="II33" i="35"/>
  <c r="IH33" i="35"/>
  <c r="ID33" i="35"/>
  <c r="IA33" i="35"/>
  <c r="HX33" i="35"/>
  <c r="HU33" i="35"/>
  <c r="HP33" i="35"/>
  <c r="HK33" i="35"/>
  <c r="HF33" i="35"/>
  <c r="GX33" i="35"/>
  <c r="GT33" i="35"/>
  <c r="GM33" i="35"/>
  <c r="GP33" i="35" s="1"/>
  <c r="GL33" i="35"/>
  <c r="GH33" i="35"/>
  <c r="GE33" i="35"/>
  <c r="GB33" i="35"/>
  <c r="GA33" i="35"/>
  <c r="FZ33" i="35"/>
  <c r="FV33" i="35"/>
  <c r="FP33" i="35"/>
  <c r="FR33" i="35" s="1"/>
  <c r="FO33" i="35"/>
  <c r="FN33" i="35"/>
  <c r="FJ33" i="35"/>
  <c r="FF33" i="35"/>
  <c r="FD33" i="35"/>
  <c r="FC33" i="35"/>
  <c r="FB33" i="35"/>
  <c r="EX33" i="35"/>
  <c r="ES33" i="35"/>
  <c r="EN33" i="35"/>
  <c r="EI33" i="35"/>
  <c r="EE33" i="35"/>
  <c r="EA33" i="35"/>
  <c r="ED33" i="35" s="1"/>
  <c r="DV33" i="35"/>
  <c r="DY33" i="35" s="1"/>
  <c r="DT33" i="35"/>
  <c r="DP33" i="35"/>
  <c r="DL33" i="35"/>
  <c r="DK33" i="35"/>
  <c r="DG33" i="35"/>
  <c r="CY33" i="35"/>
  <c r="CK33" i="35"/>
  <c r="CJ33" i="35"/>
  <c r="CL33" i="35" s="1"/>
  <c r="CG33" i="35"/>
  <c r="CF33" i="35"/>
  <c r="BN33" i="35"/>
  <c r="BI33" i="35"/>
  <c r="BG33" i="35"/>
  <c r="AN33" i="35"/>
  <c r="AK33" i="35"/>
  <c r="AL33" i="35" s="1"/>
  <c r="AM33" i="35" s="1"/>
  <c r="AO33" i="35" s="1"/>
  <c r="AP33" i="35" s="1"/>
  <c r="AE33" i="35"/>
  <c r="AF33" i="35" s="1"/>
  <c r="AG33" i="35" s="1"/>
  <c r="AI33" i="35" s="1"/>
  <c r="AJ33" i="35" s="1"/>
  <c r="O33" i="35"/>
  <c r="L33" i="35"/>
  <c r="F33" i="35"/>
  <c r="E33" i="35"/>
  <c r="KJ32" i="35"/>
  <c r="KD32" i="35"/>
  <c r="JR32" i="35"/>
  <c r="JM32" i="35"/>
  <c r="JJ32" i="35"/>
  <c r="JI32" i="35"/>
  <c r="JH32" i="35"/>
  <c r="JA32" i="35"/>
  <c r="JB32" i="35" s="1"/>
  <c r="IX32" i="35"/>
  <c r="IY32" i="35" s="1"/>
  <c r="IV32" i="35"/>
  <c r="IU32" i="35"/>
  <c r="IO32" i="35"/>
  <c r="JS32" i="35" s="1"/>
  <c r="IN32" i="35"/>
  <c r="IL32" i="35"/>
  <c r="IK32" i="35"/>
  <c r="II32" i="35"/>
  <c r="IH32" i="35"/>
  <c r="ID32" i="35"/>
  <c r="IA32" i="35"/>
  <c r="HX32" i="35"/>
  <c r="HU32" i="35"/>
  <c r="HP32" i="35"/>
  <c r="HK32" i="35"/>
  <c r="HF32" i="35"/>
  <c r="GX32" i="35"/>
  <c r="GT32" i="35"/>
  <c r="GR32" i="35"/>
  <c r="GM32" i="35"/>
  <c r="GP32" i="35" s="1"/>
  <c r="GL32" i="35"/>
  <c r="GE32" i="35"/>
  <c r="GH32" i="35" s="1"/>
  <c r="GB32" i="35"/>
  <c r="GA32" i="35"/>
  <c r="FZ32" i="35"/>
  <c r="FV32" i="35"/>
  <c r="FP32" i="35"/>
  <c r="FR32" i="35" s="1"/>
  <c r="FO32" i="35"/>
  <c r="FN32" i="35"/>
  <c r="FJ32" i="35"/>
  <c r="FD32" i="35"/>
  <c r="FC32" i="35"/>
  <c r="FB32" i="35"/>
  <c r="EX32" i="35"/>
  <c r="ES32" i="35"/>
  <c r="EN32" i="35"/>
  <c r="EI32" i="35"/>
  <c r="EE32" i="35"/>
  <c r="EA32" i="35"/>
  <c r="ED32" i="35" s="1"/>
  <c r="DV32" i="35"/>
  <c r="DY32" i="35" s="1"/>
  <c r="DT32" i="35"/>
  <c r="DP32" i="35"/>
  <c r="DL32" i="35"/>
  <c r="DK32" i="35"/>
  <c r="DG32" i="35"/>
  <c r="CY32" i="35"/>
  <c r="CK32" i="35"/>
  <c r="CJ32" i="35"/>
  <c r="CG32" i="35"/>
  <c r="CF32" i="35"/>
  <c r="BN32" i="35"/>
  <c r="BI32" i="35"/>
  <c r="BG32" i="35"/>
  <c r="AN32" i="35"/>
  <c r="AL32" i="35"/>
  <c r="AM32" i="35" s="1"/>
  <c r="AO32" i="35" s="1"/>
  <c r="AK32" i="35"/>
  <c r="AE32" i="35"/>
  <c r="AF32" i="35" s="1"/>
  <c r="AG32" i="35" s="1"/>
  <c r="AI32" i="35" s="1"/>
  <c r="AJ32" i="35" s="1"/>
  <c r="O32" i="35"/>
  <c r="L32" i="35"/>
  <c r="F32" i="35"/>
  <c r="E32" i="35"/>
  <c r="KJ31" i="35"/>
  <c r="KD31" i="35"/>
  <c r="JR31" i="35"/>
  <c r="JM31" i="35"/>
  <c r="JJ31" i="35"/>
  <c r="JI31" i="35"/>
  <c r="JH31" i="35"/>
  <c r="JB31" i="35"/>
  <c r="JA31" i="35"/>
  <c r="IX31" i="35"/>
  <c r="IY31" i="35" s="1"/>
  <c r="IU31" i="35"/>
  <c r="IO31" i="35"/>
  <c r="IN31" i="35"/>
  <c r="IL31" i="35"/>
  <c r="IK31" i="35"/>
  <c r="II31" i="35"/>
  <c r="IH31" i="35"/>
  <c r="ID31" i="35"/>
  <c r="IA31" i="35"/>
  <c r="HX31" i="35"/>
  <c r="HU31" i="35"/>
  <c r="HP31" i="35"/>
  <c r="HK31" i="35"/>
  <c r="HF31" i="35"/>
  <c r="GX31" i="35"/>
  <c r="GT31" i="35"/>
  <c r="GM31" i="35"/>
  <c r="GP31" i="35" s="1"/>
  <c r="GL31" i="35"/>
  <c r="GH31" i="35"/>
  <c r="GE31" i="35"/>
  <c r="GB31" i="35"/>
  <c r="GD31" i="35" s="1"/>
  <c r="GA31" i="35"/>
  <c r="FZ31" i="35"/>
  <c r="FV31" i="35"/>
  <c r="FP31" i="35"/>
  <c r="FR31" i="35" s="1"/>
  <c r="FO31" i="35"/>
  <c r="FN31" i="35"/>
  <c r="FJ31" i="35"/>
  <c r="FD31" i="35"/>
  <c r="FF31" i="35" s="1"/>
  <c r="FC31" i="35"/>
  <c r="FB31" i="35"/>
  <c r="EX31" i="35"/>
  <c r="ES31" i="35"/>
  <c r="EN31" i="35"/>
  <c r="EI31" i="35"/>
  <c r="EE31" i="35"/>
  <c r="DV31" i="35"/>
  <c r="EA31" i="35" s="1"/>
  <c r="ED31" i="35" s="1"/>
  <c r="DT31" i="35"/>
  <c r="DP31" i="35"/>
  <c r="DL31" i="35"/>
  <c r="DK31" i="35"/>
  <c r="DG31" i="35"/>
  <c r="CY31" i="35"/>
  <c r="CK31" i="35"/>
  <c r="CJ31" i="35"/>
  <c r="CG31" i="35"/>
  <c r="CF31" i="35"/>
  <c r="BN31" i="35"/>
  <c r="BI31" i="35"/>
  <c r="BG31" i="35"/>
  <c r="AN31" i="35"/>
  <c r="AK31" i="35"/>
  <c r="AL31" i="35" s="1"/>
  <c r="AM31" i="35" s="1"/>
  <c r="AO31" i="35" s="1"/>
  <c r="AE31" i="35"/>
  <c r="AF31" i="35" s="1"/>
  <c r="AG31" i="35" s="1"/>
  <c r="AI31" i="35" s="1"/>
  <c r="AJ31" i="35" s="1"/>
  <c r="O31" i="35"/>
  <c r="L31" i="35"/>
  <c r="F31" i="35"/>
  <c r="E31" i="35"/>
  <c r="KJ30" i="35"/>
  <c r="KD30" i="35"/>
  <c r="JR30" i="35"/>
  <c r="JM30" i="35"/>
  <c r="JJ30" i="35"/>
  <c r="JI30" i="35"/>
  <c r="JH30" i="35"/>
  <c r="JB30" i="35"/>
  <c r="JA30" i="35"/>
  <c r="IX30" i="35"/>
  <c r="IY30" i="35" s="1"/>
  <c r="IU30" i="35"/>
  <c r="IV30" i="35" s="1"/>
  <c r="IO30" i="35"/>
  <c r="IN30" i="35"/>
  <c r="IL30" i="35"/>
  <c r="IK30" i="35"/>
  <c r="II30" i="35"/>
  <c r="IH30" i="35"/>
  <c r="ID30" i="35"/>
  <c r="IA30" i="35"/>
  <c r="HX30" i="35"/>
  <c r="HU30" i="35"/>
  <c r="HP30" i="35"/>
  <c r="HK30" i="35"/>
  <c r="HF30" i="35"/>
  <c r="GX30" i="35"/>
  <c r="GT30" i="35"/>
  <c r="GM30" i="35"/>
  <c r="GP30" i="35" s="1"/>
  <c r="GL30" i="35"/>
  <c r="GH30" i="35"/>
  <c r="GE30" i="35"/>
  <c r="GB30" i="35"/>
  <c r="GD30" i="35" s="1"/>
  <c r="GA30" i="35"/>
  <c r="FZ30" i="35"/>
  <c r="FV30" i="35"/>
  <c r="FP30" i="35"/>
  <c r="FR30" i="35" s="1"/>
  <c r="FO30" i="35"/>
  <c r="FN30" i="35"/>
  <c r="FJ30" i="35"/>
  <c r="FD30" i="35"/>
  <c r="FC30" i="35"/>
  <c r="FB30" i="35"/>
  <c r="EX30" i="35"/>
  <c r="ES30" i="35"/>
  <c r="EN30" i="35"/>
  <c r="EI30" i="35"/>
  <c r="EE30" i="35"/>
  <c r="DV30" i="35"/>
  <c r="EA30" i="35" s="1"/>
  <c r="ED30" i="35" s="1"/>
  <c r="DT30" i="35"/>
  <c r="DP30" i="35"/>
  <c r="DL30" i="35"/>
  <c r="DK30" i="35"/>
  <c r="DG30" i="35"/>
  <c r="CY30" i="35"/>
  <c r="CK30" i="35"/>
  <c r="CJ30" i="35"/>
  <c r="CM30" i="35" s="1"/>
  <c r="CG30" i="35"/>
  <c r="CF30" i="35"/>
  <c r="BN30" i="35"/>
  <c r="BI30" i="35"/>
  <c r="BG30" i="35"/>
  <c r="AN30" i="35"/>
  <c r="AK30" i="35"/>
  <c r="AL30" i="35" s="1"/>
  <c r="AM30" i="35" s="1"/>
  <c r="AO30" i="35" s="1"/>
  <c r="AE30" i="35"/>
  <c r="AF30" i="35" s="1"/>
  <c r="AG30" i="35" s="1"/>
  <c r="AI30" i="35" s="1"/>
  <c r="AJ30" i="35" s="1"/>
  <c r="O30" i="35"/>
  <c r="L30" i="35"/>
  <c r="F30" i="35"/>
  <c r="E30" i="35"/>
  <c r="KJ29" i="35"/>
  <c r="KD29" i="35"/>
  <c r="JR29" i="35"/>
  <c r="JM29" i="35"/>
  <c r="JJ29" i="35"/>
  <c r="JI29" i="35"/>
  <c r="JH29" i="35"/>
  <c r="JA29" i="35"/>
  <c r="IX29" i="35"/>
  <c r="IU29" i="35"/>
  <c r="IO29" i="35"/>
  <c r="IN29" i="35"/>
  <c r="IL29" i="35"/>
  <c r="IK29" i="35"/>
  <c r="II29" i="35"/>
  <c r="IH29" i="35"/>
  <c r="ID29" i="35"/>
  <c r="IA29" i="35"/>
  <c r="HX29" i="35"/>
  <c r="HU29" i="35"/>
  <c r="HP29" i="35"/>
  <c r="HK29" i="35"/>
  <c r="GX29" i="35"/>
  <c r="GT29" i="35"/>
  <c r="GM29" i="35"/>
  <c r="GP29" i="35" s="1"/>
  <c r="GL29" i="35"/>
  <c r="GE29" i="35"/>
  <c r="GH29" i="35" s="1"/>
  <c r="GB29" i="35"/>
  <c r="GD29" i="35" s="1"/>
  <c r="GA29" i="35"/>
  <c r="FZ29" i="35"/>
  <c r="FV29" i="35"/>
  <c r="FP29" i="35"/>
  <c r="FO29" i="35"/>
  <c r="FN29" i="35"/>
  <c r="FJ29" i="35"/>
  <c r="FD29" i="35"/>
  <c r="FC29" i="35"/>
  <c r="FB29" i="35"/>
  <c r="EX29" i="35"/>
  <c r="ES29" i="35"/>
  <c r="EN29" i="35"/>
  <c r="EI29" i="35"/>
  <c r="EE29" i="35"/>
  <c r="DV29" i="35"/>
  <c r="DY29" i="35" s="1"/>
  <c r="DT29" i="35"/>
  <c r="DP29" i="35"/>
  <c r="DL29" i="35"/>
  <c r="DK29" i="35"/>
  <c r="DG29" i="35"/>
  <c r="CY29" i="35"/>
  <c r="CK29" i="35"/>
  <c r="CJ29" i="35"/>
  <c r="CM29" i="35" s="1"/>
  <c r="CG29" i="35"/>
  <c r="CF29" i="35"/>
  <c r="BN29" i="35"/>
  <c r="BI29" i="35"/>
  <c r="BG29" i="35"/>
  <c r="AN29" i="35"/>
  <c r="AK29" i="35"/>
  <c r="AL29" i="35" s="1"/>
  <c r="AM29" i="35" s="1"/>
  <c r="AO29" i="35" s="1"/>
  <c r="AE29" i="35"/>
  <c r="AF29" i="35" s="1"/>
  <c r="AG29" i="35" s="1"/>
  <c r="AI29" i="35" s="1"/>
  <c r="AJ29" i="35" s="1"/>
  <c r="O29" i="35"/>
  <c r="L29" i="35"/>
  <c r="F29" i="35"/>
  <c r="E29" i="35"/>
  <c r="KJ28" i="35"/>
  <c r="KD28" i="35"/>
  <c r="JR28" i="35"/>
  <c r="JM28" i="35"/>
  <c r="JJ28" i="35"/>
  <c r="JI28" i="35"/>
  <c r="JH28" i="35"/>
  <c r="JA28" i="35"/>
  <c r="IX28" i="35"/>
  <c r="IU28" i="35"/>
  <c r="JT28" i="35" s="1"/>
  <c r="IO28" i="35"/>
  <c r="IN28" i="35"/>
  <c r="IL28" i="35"/>
  <c r="IK28" i="35"/>
  <c r="II28" i="35"/>
  <c r="IH28" i="35"/>
  <c r="ID28" i="35"/>
  <c r="IA28" i="35"/>
  <c r="HX28" i="35"/>
  <c r="HU28" i="35"/>
  <c r="HP28" i="35"/>
  <c r="HK28" i="35"/>
  <c r="GX28" i="35"/>
  <c r="GT28" i="35"/>
  <c r="GP28" i="35"/>
  <c r="GM28" i="35"/>
  <c r="GL28" i="35"/>
  <c r="GE28" i="35"/>
  <c r="GH28" i="35" s="1"/>
  <c r="GB28" i="35"/>
  <c r="GD28" i="35" s="1"/>
  <c r="GA28" i="35"/>
  <c r="FZ28" i="35"/>
  <c r="FV28" i="35"/>
  <c r="FP28" i="35"/>
  <c r="FO28" i="35"/>
  <c r="FN28" i="35"/>
  <c r="FJ28" i="35"/>
  <c r="FD28" i="35"/>
  <c r="FF28" i="35" s="1"/>
  <c r="FC28" i="35"/>
  <c r="FB28" i="35"/>
  <c r="EX28" i="35"/>
  <c r="ES28" i="35"/>
  <c r="EN28" i="35"/>
  <c r="EI28" i="35"/>
  <c r="EE28" i="35"/>
  <c r="EA28" i="35"/>
  <c r="ED28" i="35" s="1"/>
  <c r="DY28" i="35"/>
  <c r="DV28" i="35"/>
  <c r="DT28" i="35"/>
  <c r="DP28" i="35"/>
  <c r="DL28" i="35"/>
  <c r="DK28" i="35"/>
  <c r="DG28" i="35"/>
  <c r="CY28" i="35"/>
  <c r="CK28" i="35"/>
  <c r="CJ28" i="35"/>
  <c r="CM28" i="35" s="1"/>
  <c r="CG28" i="35"/>
  <c r="CF28" i="35"/>
  <c r="BN28" i="35"/>
  <c r="BI28" i="35"/>
  <c r="BG28" i="35"/>
  <c r="AN28" i="35"/>
  <c r="AK28" i="35"/>
  <c r="AL28" i="35" s="1"/>
  <c r="AM28" i="35" s="1"/>
  <c r="AO28" i="35" s="1"/>
  <c r="AF28" i="35"/>
  <c r="AG28" i="35" s="1"/>
  <c r="AI28" i="35" s="1"/>
  <c r="AJ28" i="35" s="1"/>
  <c r="AE28" i="35"/>
  <c r="O28" i="35"/>
  <c r="L28" i="35"/>
  <c r="F28" i="35"/>
  <c r="E28" i="35"/>
  <c r="KJ27" i="35"/>
  <c r="KD27" i="35"/>
  <c r="JR27" i="35"/>
  <c r="JM27" i="35"/>
  <c r="JJ27" i="35"/>
  <c r="JI27" i="35"/>
  <c r="JH27" i="35"/>
  <c r="JA27" i="35"/>
  <c r="IX27" i="35"/>
  <c r="IY27" i="35" s="1"/>
  <c r="IU27" i="35"/>
  <c r="JT27" i="35" s="1"/>
  <c r="IO27" i="35"/>
  <c r="IN27" i="35"/>
  <c r="IL27" i="35"/>
  <c r="IK27" i="35"/>
  <c r="II27" i="35"/>
  <c r="IH27" i="35"/>
  <c r="ID27" i="35"/>
  <c r="IA27" i="35"/>
  <c r="HX27" i="35"/>
  <c r="HU27" i="35"/>
  <c r="HP27" i="35"/>
  <c r="HK27" i="35"/>
  <c r="GX27" i="35"/>
  <c r="GT27" i="35"/>
  <c r="GM27" i="35"/>
  <c r="GP27" i="35" s="1"/>
  <c r="GL27" i="35"/>
  <c r="GE27" i="35"/>
  <c r="GH27" i="35" s="1"/>
  <c r="GB27" i="35"/>
  <c r="GA27" i="35"/>
  <c r="GD27" i="35" s="1"/>
  <c r="FZ27" i="35"/>
  <c r="FV27" i="35"/>
  <c r="FP27" i="35"/>
  <c r="FR27" i="35" s="1"/>
  <c r="FO27" i="35"/>
  <c r="FN27" i="35"/>
  <c r="FJ27" i="35"/>
  <c r="FD27" i="35"/>
  <c r="FF27" i="35" s="1"/>
  <c r="FC27" i="35"/>
  <c r="FB27" i="35"/>
  <c r="EX27" i="35"/>
  <c r="ES27" i="35"/>
  <c r="EN27" i="35"/>
  <c r="EI27" i="35"/>
  <c r="EE27" i="35"/>
  <c r="DY27" i="35"/>
  <c r="DV27" i="35"/>
  <c r="EA27" i="35" s="1"/>
  <c r="ED27" i="35" s="1"/>
  <c r="DT27" i="35"/>
  <c r="DP27" i="35"/>
  <c r="DL27" i="35"/>
  <c r="DK27" i="35"/>
  <c r="DG27" i="35"/>
  <c r="CY27" i="35"/>
  <c r="CK27" i="35"/>
  <c r="CJ27" i="35"/>
  <c r="CM27" i="35" s="1"/>
  <c r="CG27" i="35"/>
  <c r="CL27" i="35" s="1"/>
  <c r="CF27" i="35"/>
  <c r="BN27" i="35"/>
  <c r="BI27" i="35"/>
  <c r="BG27" i="35"/>
  <c r="AN27" i="35"/>
  <c r="AK27" i="35"/>
  <c r="AL27" i="35" s="1"/>
  <c r="AM27" i="35" s="1"/>
  <c r="AF27" i="35"/>
  <c r="AG27" i="35" s="1"/>
  <c r="AI27" i="35" s="1"/>
  <c r="AJ27" i="35" s="1"/>
  <c r="AE27" i="35"/>
  <c r="O27" i="35"/>
  <c r="L27" i="35"/>
  <c r="F27" i="35"/>
  <c r="E27" i="35"/>
  <c r="KJ26" i="35"/>
  <c r="KD26" i="35"/>
  <c r="JR26" i="35"/>
  <c r="JM26" i="35"/>
  <c r="JJ26" i="35"/>
  <c r="JI26" i="35"/>
  <c r="JH26" i="35"/>
  <c r="JA26" i="35"/>
  <c r="JB26" i="35" s="1"/>
  <c r="IX26" i="35"/>
  <c r="IY26" i="35" s="1"/>
  <c r="IU26" i="35"/>
  <c r="IO26" i="35"/>
  <c r="IN26" i="35"/>
  <c r="IL26" i="35"/>
  <c r="IK26" i="35"/>
  <c r="II26" i="35"/>
  <c r="IH26" i="35"/>
  <c r="ID26" i="35"/>
  <c r="IA26" i="35"/>
  <c r="HX26" i="35"/>
  <c r="HU26" i="35"/>
  <c r="HP26" i="35"/>
  <c r="HK26" i="35"/>
  <c r="HF26" i="35"/>
  <c r="GX26" i="35"/>
  <c r="GT26" i="35"/>
  <c r="GP26" i="35"/>
  <c r="GM26" i="35"/>
  <c r="GL26" i="35"/>
  <c r="GE26" i="35"/>
  <c r="GH26" i="35" s="1"/>
  <c r="GB26" i="35"/>
  <c r="GD26" i="35" s="1"/>
  <c r="GA26" i="35"/>
  <c r="FZ26" i="35"/>
  <c r="FV26" i="35"/>
  <c r="FP26" i="35"/>
  <c r="FO26" i="35"/>
  <c r="FN26" i="35"/>
  <c r="FJ26" i="35"/>
  <c r="FD26" i="35"/>
  <c r="FC26" i="35"/>
  <c r="FB26" i="35"/>
  <c r="EX26" i="35"/>
  <c r="ES26" i="35"/>
  <c r="EN26" i="35"/>
  <c r="EI26" i="35"/>
  <c r="EE26" i="35"/>
  <c r="DV26" i="35"/>
  <c r="EA26" i="35" s="1"/>
  <c r="ED26" i="35" s="1"/>
  <c r="DT26" i="35"/>
  <c r="DP26" i="35"/>
  <c r="DL26" i="35"/>
  <c r="DK26" i="35"/>
  <c r="DG26" i="35"/>
  <c r="CY26" i="35"/>
  <c r="CK26" i="35"/>
  <c r="CJ26" i="35"/>
  <c r="CL26" i="35" s="1"/>
  <c r="CG26" i="35"/>
  <c r="CF26" i="35"/>
  <c r="BN26" i="35"/>
  <c r="BI26" i="35"/>
  <c r="BG26" i="35"/>
  <c r="AN26" i="35"/>
  <c r="AK26" i="35"/>
  <c r="AL26" i="35" s="1"/>
  <c r="AM26" i="35" s="1"/>
  <c r="AO26" i="35" s="1"/>
  <c r="AP26" i="35" s="1"/>
  <c r="AE26" i="35"/>
  <c r="AF26" i="35" s="1"/>
  <c r="AG26" i="35" s="1"/>
  <c r="AI26" i="35" s="1"/>
  <c r="AJ26" i="35" s="1"/>
  <c r="O26" i="35"/>
  <c r="L26" i="35"/>
  <c r="F26" i="35"/>
  <c r="E26" i="35"/>
  <c r="KJ25" i="35"/>
  <c r="KD25" i="35"/>
  <c r="JT25" i="35"/>
  <c r="JR25" i="35"/>
  <c r="JM25" i="35"/>
  <c r="JJ25" i="35"/>
  <c r="JI25" i="35"/>
  <c r="JH25" i="35"/>
  <c r="JA25" i="35"/>
  <c r="IX25" i="35"/>
  <c r="IU25" i="35"/>
  <c r="IO25" i="35"/>
  <c r="IN25" i="35"/>
  <c r="IL25" i="35"/>
  <c r="IK25" i="35"/>
  <c r="II25" i="35"/>
  <c r="IH25" i="35"/>
  <c r="ID25" i="35"/>
  <c r="IA25" i="35"/>
  <c r="HX25" i="35"/>
  <c r="HU25" i="35"/>
  <c r="HP25" i="35"/>
  <c r="HK25" i="35"/>
  <c r="GX25" i="35"/>
  <c r="GR25" i="35"/>
  <c r="GT25" i="35" s="1"/>
  <c r="GM25" i="35"/>
  <c r="GP25" i="35" s="1"/>
  <c r="GL25" i="35"/>
  <c r="GE25" i="35"/>
  <c r="GH25" i="35" s="1"/>
  <c r="GB25" i="35"/>
  <c r="GD25" i="35" s="1"/>
  <c r="GA25" i="35"/>
  <c r="FZ25" i="35"/>
  <c r="FV25" i="35"/>
  <c r="FP25" i="35"/>
  <c r="FO25" i="35"/>
  <c r="FN25" i="35"/>
  <c r="FJ25" i="35"/>
  <c r="FD25" i="35"/>
  <c r="FF25" i="35" s="1"/>
  <c r="FC25" i="35"/>
  <c r="FB25" i="35"/>
  <c r="EX25" i="35"/>
  <c r="ES25" i="35"/>
  <c r="EN25" i="35"/>
  <c r="EI25" i="35"/>
  <c r="EE25" i="35"/>
  <c r="DV25" i="35"/>
  <c r="DT25" i="35"/>
  <c r="DP25" i="35"/>
  <c r="DL25" i="35"/>
  <c r="DK25" i="35"/>
  <c r="DG25" i="35"/>
  <c r="CY25" i="35"/>
  <c r="CL25" i="35"/>
  <c r="CK25" i="35"/>
  <c r="CJ25" i="35"/>
  <c r="CG25" i="35"/>
  <c r="CF25" i="35"/>
  <c r="BN25" i="35"/>
  <c r="BI25" i="35"/>
  <c r="BG25" i="35"/>
  <c r="AN25" i="35"/>
  <c r="AL25" i="35"/>
  <c r="AM25" i="35" s="1"/>
  <c r="AO25" i="35" s="1"/>
  <c r="AP25" i="35" s="1"/>
  <c r="AK25" i="35"/>
  <c r="AE25" i="35"/>
  <c r="AF25" i="35" s="1"/>
  <c r="AG25" i="35" s="1"/>
  <c r="AI25" i="35" s="1"/>
  <c r="AJ25" i="35" s="1"/>
  <c r="O25" i="35"/>
  <c r="L25" i="35"/>
  <c r="F25" i="35"/>
  <c r="E25" i="35"/>
  <c r="KJ24" i="35"/>
  <c r="KD24" i="35"/>
  <c r="JR24" i="35"/>
  <c r="JM24" i="35"/>
  <c r="JJ24" i="35"/>
  <c r="JI24" i="35"/>
  <c r="JH24" i="35"/>
  <c r="JB24" i="35"/>
  <c r="JA24" i="35"/>
  <c r="IX24" i="35"/>
  <c r="IY24" i="35" s="1"/>
  <c r="IU24" i="35"/>
  <c r="IV24" i="35" s="1"/>
  <c r="IO24" i="35"/>
  <c r="IN24" i="35"/>
  <c r="IL24" i="35"/>
  <c r="IK24" i="35"/>
  <c r="II24" i="35"/>
  <c r="JS24" i="35" s="1"/>
  <c r="IH24" i="35"/>
  <c r="ID24" i="35"/>
  <c r="IA24" i="35"/>
  <c r="HX24" i="35"/>
  <c r="HU24" i="35"/>
  <c r="HP24" i="35"/>
  <c r="HK24" i="35"/>
  <c r="HF24" i="35"/>
  <c r="GX24" i="35"/>
  <c r="GT24" i="35"/>
  <c r="GM24" i="35"/>
  <c r="GP24" i="35" s="1"/>
  <c r="GL24" i="35"/>
  <c r="GE24" i="35"/>
  <c r="GH24" i="35" s="1"/>
  <c r="GB24" i="35"/>
  <c r="GA24" i="35"/>
  <c r="FZ24" i="35"/>
  <c r="FV24" i="35"/>
  <c r="FP24" i="35"/>
  <c r="FR24" i="35" s="1"/>
  <c r="FO24" i="35"/>
  <c r="FN24" i="35"/>
  <c r="FJ24" i="35"/>
  <c r="FD24" i="35"/>
  <c r="FF24" i="35" s="1"/>
  <c r="FC24" i="35"/>
  <c r="FB24" i="35"/>
  <c r="EX24" i="35"/>
  <c r="ES24" i="35"/>
  <c r="EN24" i="35"/>
  <c r="EI24" i="35"/>
  <c r="EE24" i="35"/>
  <c r="EA24" i="35"/>
  <c r="ED24" i="35" s="1"/>
  <c r="DV24" i="35"/>
  <c r="DY24" i="35" s="1"/>
  <c r="DT24" i="35"/>
  <c r="DP24" i="35"/>
  <c r="DL24" i="35"/>
  <c r="DK24" i="35"/>
  <c r="DG24" i="35"/>
  <c r="CY24" i="35"/>
  <c r="CK24" i="35"/>
  <c r="CJ24" i="35"/>
  <c r="CG24" i="35"/>
  <c r="CF24" i="35"/>
  <c r="BN24" i="35"/>
  <c r="BI24" i="35"/>
  <c r="BG24" i="35"/>
  <c r="AN24" i="35"/>
  <c r="AK24" i="35"/>
  <c r="AL24" i="35" s="1"/>
  <c r="AM24" i="35" s="1"/>
  <c r="AJ24" i="35"/>
  <c r="AE24" i="35"/>
  <c r="AF24" i="35" s="1"/>
  <c r="AG24" i="35" s="1"/>
  <c r="AI24" i="35" s="1"/>
  <c r="O24" i="35"/>
  <c r="L24" i="35"/>
  <c r="F24" i="35"/>
  <c r="E24" i="35"/>
  <c r="KJ23" i="35"/>
  <c r="KD23" i="35"/>
  <c r="JR23" i="35"/>
  <c r="JM23" i="35"/>
  <c r="JJ23" i="35"/>
  <c r="JI23" i="35"/>
  <c r="JH23" i="35"/>
  <c r="JB23" i="35"/>
  <c r="JA23" i="35"/>
  <c r="IX23" i="35"/>
  <c r="IY23" i="35" s="1"/>
  <c r="IU23" i="35"/>
  <c r="IV23" i="35" s="1"/>
  <c r="IO23" i="35"/>
  <c r="IN23" i="35"/>
  <c r="IL23" i="35"/>
  <c r="IK23" i="35"/>
  <c r="II23" i="35"/>
  <c r="JS23" i="35" s="1"/>
  <c r="IH23" i="35"/>
  <c r="ID23" i="35"/>
  <c r="IA23" i="35"/>
  <c r="HX23" i="35"/>
  <c r="HU23" i="35"/>
  <c r="HP23" i="35"/>
  <c r="HK23" i="35"/>
  <c r="HF23" i="35"/>
  <c r="GX23" i="35"/>
  <c r="GR23" i="35"/>
  <c r="GT23" i="35" s="1"/>
  <c r="GM23" i="35"/>
  <c r="GP23" i="35" s="1"/>
  <c r="GL23" i="35"/>
  <c r="GH23" i="35"/>
  <c r="GE23" i="35"/>
  <c r="GB23" i="35"/>
  <c r="GA23" i="35"/>
  <c r="FZ23" i="35"/>
  <c r="FV23" i="35"/>
  <c r="FP23" i="35"/>
  <c r="FR23" i="35" s="1"/>
  <c r="FO23" i="35"/>
  <c r="FN23" i="35"/>
  <c r="FJ23" i="35"/>
  <c r="FD23" i="35"/>
  <c r="FC23" i="35"/>
  <c r="FB23" i="35"/>
  <c r="EX23" i="35"/>
  <c r="ES23" i="35"/>
  <c r="EN23" i="35"/>
  <c r="EI23" i="35"/>
  <c r="EE23" i="35"/>
  <c r="DV23" i="35"/>
  <c r="EA23" i="35" s="1"/>
  <c r="ED23" i="35" s="1"/>
  <c r="DT23" i="35"/>
  <c r="DP23" i="35"/>
  <c r="DL23" i="35"/>
  <c r="DK23" i="35"/>
  <c r="DG23" i="35"/>
  <c r="CY23" i="35"/>
  <c r="CK23" i="35"/>
  <c r="CJ23" i="35"/>
  <c r="CL23" i="35" s="1"/>
  <c r="CG23" i="35"/>
  <c r="CF23" i="35"/>
  <c r="BN23" i="35"/>
  <c r="BI23" i="35"/>
  <c r="BG23" i="35"/>
  <c r="AN23" i="35"/>
  <c r="AK23" i="35"/>
  <c r="AL23" i="35" s="1"/>
  <c r="AM23" i="35" s="1"/>
  <c r="AO23" i="35" s="1"/>
  <c r="AP23" i="35" s="1"/>
  <c r="AI23" i="35"/>
  <c r="AJ23" i="35" s="1"/>
  <c r="AE23" i="35"/>
  <c r="AF23" i="35" s="1"/>
  <c r="AG23" i="35" s="1"/>
  <c r="O23" i="35"/>
  <c r="L23" i="35"/>
  <c r="F23" i="35"/>
  <c r="E23" i="35"/>
  <c r="KJ22" i="35"/>
  <c r="KD22" i="35"/>
  <c r="JR22" i="35"/>
  <c r="JM22" i="35"/>
  <c r="JJ22" i="35"/>
  <c r="JI22" i="35"/>
  <c r="JH22" i="35"/>
  <c r="JA22" i="35"/>
  <c r="JB22" i="35" s="1"/>
  <c r="IX22" i="35"/>
  <c r="IY22" i="35" s="1"/>
  <c r="IU22" i="35"/>
  <c r="IV22" i="35" s="1"/>
  <c r="IO22" i="35"/>
  <c r="IN22" i="35"/>
  <c r="IL22" i="35"/>
  <c r="IK22" i="35"/>
  <c r="II22" i="35"/>
  <c r="JS22" i="35" s="1"/>
  <c r="IH22" i="35"/>
  <c r="ID22" i="35"/>
  <c r="IA22" i="35"/>
  <c r="HX22" i="35"/>
  <c r="HU22" i="35"/>
  <c r="HP22" i="35"/>
  <c r="HK22" i="35"/>
  <c r="HF22" i="35"/>
  <c r="GX22" i="35"/>
  <c r="GT22" i="35"/>
  <c r="GM22" i="35"/>
  <c r="GP22" i="35" s="1"/>
  <c r="GL22" i="35"/>
  <c r="GE22" i="35"/>
  <c r="GH22" i="35" s="1"/>
  <c r="GB22" i="35"/>
  <c r="GA22" i="35"/>
  <c r="FZ22" i="35"/>
  <c r="FV22" i="35"/>
  <c r="FP22" i="35"/>
  <c r="FO22" i="35"/>
  <c r="FR22" i="35" s="1"/>
  <c r="FN22" i="35"/>
  <c r="FJ22" i="35"/>
  <c r="FF22" i="35"/>
  <c r="FD22" i="35"/>
  <c r="FC22" i="35"/>
  <c r="FB22" i="35"/>
  <c r="EX22" i="35"/>
  <c r="ES22" i="35"/>
  <c r="EN22" i="35"/>
  <c r="EI22" i="35"/>
  <c r="EE22" i="35"/>
  <c r="DY22" i="35"/>
  <c r="DV22" i="35"/>
  <c r="EA22" i="35" s="1"/>
  <c r="ED22" i="35" s="1"/>
  <c r="DT22" i="35"/>
  <c r="DP22" i="35"/>
  <c r="DL22" i="35"/>
  <c r="DK22" i="35"/>
  <c r="DG22" i="35"/>
  <c r="CY22" i="35"/>
  <c r="CK22" i="35"/>
  <c r="CJ22" i="35"/>
  <c r="CL22" i="35" s="1"/>
  <c r="CG22" i="35"/>
  <c r="CF22" i="35"/>
  <c r="BN22" i="35"/>
  <c r="BI22" i="35"/>
  <c r="BG22" i="35"/>
  <c r="AN22" i="35"/>
  <c r="AK22" i="35"/>
  <c r="AL22" i="35" s="1"/>
  <c r="AM22" i="35" s="1"/>
  <c r="AO22" i="35" s="1"/>
  <c r="AE22" i="35"/>
  <c r="AF22" i="35" s="1"/>
  <c r="AG22" i="35" s="1"/>
  <c r="AI22" i="35" s="1"/>
  <c r="AJ22" i="35" s="1"/>
  <c r="O22" i="35"/>
  <c r="L22" i="35"/>
  <c r="F22" i="35"/>
  <c r="E22" i="35"/>
  <c r="KJ21" i="35"/>
  <c r="KD21" i="35"/>
  <c r="JR21" i="35"/>
  <c r="JM21" i="35"/>
  <c r="JJ21" i="35"/>
  <c r="JI21" i="35"/>
  <c r="JH21" i="35"/>
  <c r="JA21" i="35"/>
  <c r="JB21" i="35" s="1"/>
  <c r="IX21" i="35"/>
  <c r="IY21" i="35" s="1"/>
  <c r="IU21" i="35"/>
  <c r="IO21" i="35"/>
  <c r="IN21" i="35"/>
  <c r="IL21" i="35"/>
  <c r="JS21" i="35" s="1"/>
  <c r="IK21" i="35"/>
  <c r="II21" i="35"/>
  <c r="IH21" i="35"/>
  <c r="ID21" i="35"/>
  <c r="IA21" i="35"/>
  <c r="HX21" i="35"/>
  <c r="HU21" i="35"/>
  <c r="HP21" i="35"/>
  <c r="HK21" i="35"/>
  <c r="HF21" i="35"/>
  <c r="GX21" i="35"/>
  <c r="GT21" i="35"/>
  <c r="GR21" i="35"/>
  <c r="GM21" i="35"/>
  <c r="GP21" i="35" s="1"/>
  <c r="GL21" i="35"/>
  <c r="GH21" i="35"/>
  <c r="GE21" i="35"/>
  <c r="GB21" i="35"/>
  <c r="GD21" i="35" s="1"/>
  <c r="GA21" i="35"/>
  <c r="FZ21" i="35"/>
  <c r="FV21" i="35"/>
  <c r="FP21" i="35"/>
  <c r="FO21" i="35"/>
  <c r="FN21" i="35"/>
  <c r="FJ21" i="35"/>
  <c r="FD21" i="35"/>
  <c r="FC21" i="35"/>
  <c r="FB21" i="35"/>
  <c r="EX21" i="35"/>
  <c r="ES21" i="35"/>
  <c r="EN21" i="35"/>
  <c r="EI21" i="35"/>
  <c r="EE21" i="35"/>
  <c r="DV21" i="35"/>
  <c r="DY21" i="35" s="1"/>
  <c r="DT21" i="35"/>
  <c r="DP21" i="35"/>
  <c r="DL21" i="35"/>
  <c r="DK21" i="35"/>
  <c r="DG21" i="35"/>
  <c r="CY21" i="35"/>
  <c r="CK21" i="35"/>
  <c r="CJ21" i="35"/>
  <c r="CM21" i="35" s="1"/>
  <c r="CG21" i="35"/>
  <c r="CF21" i="35"/>
  <c r="BN21" i="35"/>
  <c r="BI21" i="35"/>
  <c r="BG21" i="35"/>
  <c r="AN21" i="35"/>
  <c r="AK21" i="35"/>
  <c r="AL21" i="35" s="1"/>
  <c r="AM21" i="35" s="1"/>
  <c r="AO21" i="35" s="1"/>
  <c r="AE21" i="35"/>
  <c r="AF21" i="35" s="1"/>
  <c r="AG21" i="35" s="1"/>
  <c r="AI21" i="35" s="1"/>
  <c r="AJ21" i="35" s="1"/>
  <c r="O21" i="35"/>
  <c r="L21" i="35"/>
  <c r="F21" i="35"/>
  <c r="E21" i="35"/>
  <c r="KJ20" i="35"/>
  <c r="KD20" i="35"/>
  <c r="JR20" i="35"/>
  <c r="JM20" i="35"/>
  <c r="JJ20" i="35"/>
  <c r="JI20" i="35"/>
  <c r="JH20" i="35"/>
  <c r="JA20" i="35"/>
  <c r="IX20" i="35"/>
  <c r="IY20" i="35" s="1"/>
  <c r="IV20" i="35"/>
  <c r="IU20" i="35"/>
  <c r="IO20" i="35"/>
  <c r="IN20" i="35"/>
  <c r="IL20" i="35"/>
  <c r="JS20" i="35" s="1"/>
  <c r="IK20" i="35"/>
  <c r="II20" i="35"/>
  <c r="IH20" i="35"/>
  <c r="ID20" i="35"/>
  <c r="IA20" i="35"/>
  <c r="HX20" i="35"/>
  <c r="HU20" i="35"/>
  <c r="HP20" i="35"/>
  <c r="HK20" i="35"/>
  <c r="HF20" i="35"/>
  <c r="GX20" i="35"/>
  <c r="GT20" i="35"/>
  <c r="GM20" i="35"/>
  <c r="GP20" i="35" s="1"/>
  <c r="GL20" i="35"/>
  <c r="GH20" i="35"/>
  <c r="GE20" i="35"/>
  <c r="GB20" i="35"/>
  <c r="GD20" i="35" s="1"/>
  <c r="GA20" i="35"/>
  <c r="FZ20" i="35"/>
  <c r="FV20" i="35"/>
  <c r="FP20" i="35"/>
  <c r="FR20" i="35" s="1"/>
  <c r="FO20" i="35"/>
  <c r="FN20" i="35"/>
  <c r="FJ20" i="35"/>
  <c r="FD20" i="35"/>
  <c r="FC20" i="35"/>
  <c r="FF20" i="35" s="1"/>
  <c r="FB20" i="35"/>
  <c r="EX20" i="35"/>
  <c r="ES20" i="35"/>
  <c r="EN20" i="35"/>
  <c r="EI20" i="35"/>
  <c r="EE20" i="35"/>
  <c r="EA20" i="35"/>
  <c r="ED20" i="35" s="1"/>
  <c r="DV20" i="35"/>
  <c r="DY20" i="35" s="1"/>
  <c r="DT20" i="35"/>
  <c r="DP20" i="35"/>
  <c r="DL20" i="35"/>
  <c r="DK20" i="35"/>
  <c r="DG20" i="35"/>
  <c r="CY20" i="35"/>
  <c r="CK20" i="35"/>
  <c r="CJ20" i="35"/>
  <c r="CG20" i="35"/>
  <c r="CF20" i="35"/>
  <c r="BN20" i="35"/>
  <c r="BI20" i="35"/>
  <c r="BG20" i="35"/>
  <c r="AN20" i="35"/>
  <c r="AK20" i="35"/>
  <c r="AL20" i="35" s="1"/>
  <c r="AM20" i="35" s="1"/>
  <c r="AO20" i="35" s="1"/>
  <c r="AP20" i="35" s="1"/>
  <c r="AE20" i="35"/>
  <c r="AF20" i="35" s="1"/>
  <c r="AG20" i="35" s="1"/>
  <c r="AI20" i="35" s="1"/>
  <c r="AJ20" i="35" s="1"/>
  <c r="O20" i="35"/>
  <c r="L20" i="35"/>
  <c r="F20" i="35"/>
  <c r="E20" i="35"/>
  <c r="KJ19" i="35"/>
  <c r="KD19" i="35"/>
  <c r="JR19" i="35"/>
  <c r="JM19" i="35"/>
  <c r="JJ19" i="35"/>
  <c r="JI19" i="35"/>
  <c r="JH19" i="35"/>
  <c r="JA19" i="35"/>
  <c r="JB19" i="35" s="1"/>
  <c r="IX19" i="35"/>
  <c r="IY19" i="35" s="1"/>
  <c r="IU19" i="35"/>
  <c r="IV19" i="35" s="1"/>
  <c r="IO19" i="35"/>
  <c r="IN19" i="35"/>
  <c r="IL19" i="35"/>
  <c r="IK19" i="35"/>
  <c r="II19" i="35"/>
  <c r="IH19" i="35"/>
  <c r="ID19" i="35"/>
  <c r="IA19" i="35"/>
  <c r="HX19" i="35"/>
  <c r="HU19" i="35"/>
  <c r="HP19" i="35"/>
  <c r="HK19" i="35"/>
  <c r="HF19" i="35"/>
  <c r="GX19" i="35"/>
  <c r="GT19" i="35"/>
  <c r="GM19" i="35"/>
  <c r="GP19" i="35" s="1"/>
  <c r="GL19" i="35"/>
  <c r="GE19" i="35"/>
  <c r="GH19" i="35" s="1"/>
  <c r="GB19" i="35"/>
  <c r="GA19" i="35"/>
  <c r="FZ19" i="35"/>
  <c r="FV19" i="35"/>
  <c r="FR19" i="35"/>
  <c r="FP19" i="35"/>
  <c r="FO19" i="35"/>
  <c r="FN19" i="35"/>
  <c r="FJ19" i="35"/>
  <c r="FD19" i="35"/>
  <c r="FF19" i="35" s="1"/>
  <c r="FC19" i="35"/>
  <c r="FB19" i="35"/>
  <c r="EX19" i="35"/>
  <c r="ES19" i="35"/>
  <c r="EN19" i="35"/>
  <c r="EI19" i="35"/>
  <c r="EE19" i="35"/>
  <c r="DV19" i="35"/>
  <c r="EA19" i="35" s="1"/>
  <c r="ED19" i="35" s="1"/>
  <c r="DT19" i="35"/>
  <c r="DP19" i="35"/>
  <c r="DL19" i="35"/>
  <c r="DK19" i="35"/>
  <c r="DG19" i="35"/>
  <c r="CY19" i="35"/>
  <c r="CK19" i="35"/>
  <c r="CJ19" i="35"/>
  <c r="CG19" i="35"/>
  <c r="CF19" i="35"/>
  <c r="BN19" i="35"/>
  <c r="BI19" i="35"/>
  <c r="BG19" i="35"/>
  <c r="AN19" i="35"/>
  <c r="AK19" i="35"/>
  <c r="AL19" i="35" s="1"/>
  <c r="AM19" i="35" s="1"/>
  <c r="AO19" i="35" s="1"/>
  <c r="AF19" i="35"/>
  <c r="AG19" i="35" s="1"/>
  <c r="AI19" i="35" s="1"/>
  <c r="AJ19" i="35" s="1"/>
  <c r="AE19" i="35"/>
  <c r="O19" i="35"/>
  <c r="L19" i="35"/>
  <c r="F19" i="35"/>
  <c r="E19" i="35"/>
  <c r="KJ18" i="35"/>
  <c r="KD18" i="35"/>
  <c r="JR18" i="35"/>
  <c r="JM18" i="35"/>
  <c r="JJ18" i="35"/>
  <c r="JI18" i="35"/>
  <c r="JH18" i="35"/>
  <c r="JA18" i="35"/>
  <c r="JB18" i="35" s="1"/>
  <c r="IX18" i="35"/>
  <c r="IY18" i="35" s="1"/>
  <c r="IV18" i="35"/>
  <c r="IU18" i="35"/>
  <c r="IO18" i="35"/>
  <c r="IN18" i="35"/>
  <c r="IL18" i="35"/>
  <c r="IK18" i="35"/>
  <c r="II18" i="35"/>
  <c r="IH18" i="35"/>
  <c r="ID18" i="35"/>
  <c r="IA18" i="35"/>
  <c r="HX18" i="35"/>
  <c r="HU18" i="35"/>
  <c r="HP18" i="35"/>
  <c r="HK18" i="35"/>
  <c r="HF18" i="35"/>
  <c r="GX18" i="35"/>
  <c r="GR18" i="35"/>
  <c r="GT18" i="35" s="1"/>
  <c r="GM18" i="35"/>
  <c r="GP18" i="35" s="1"/>
  <c r="GL18" i="35"/>
  <c r="GH18" i="35"/>
  <c r="GE18" i="35"/>
  <c r="GB18" i="35"/>
  <c r="GA18" i="35"/>
  <c r="GD18" i="35" s="1"/>
  <c r="FZ18" i="35"/>
  <c r="FV18" i="35"/>
  <c r="FR18" i="35"/>
  <c r="FP18" i="35"/>
  <c r="FO18" i="35"/>
  <c r="FN18" i="35"/>
  <c r="FJ18" i="35"/>
  <c r="FD18" i="35"/>
  <c r="FF18" i="35" s="1"/>
  <c r="FC18" i="35"/>
  <c r="FB18" i="35"/>
  <c r="EX18" i="35"/>
  <c r="ES18" i="35"/>
  <c r="EN18" i="35"/>
  <c r="EI18" i="35"/>
  <c r="EE18" i="35"/>
  <c r="DV18" i="35"/>
  <c r="DY18" i="35" s="1"/>
  <c r="DT18" i="35"/>
  <c r="DP18" i="35"/>
  <c r="DL18" i="35"/>
  <c r="DK18" i="35"/>
  <c r="DG18" i="35"/>
  <c r="CY18" i="35"/>
  <c r="CM18" i="35"/>
  <c r="CL18" i="35"/>
  <c r="CK18" i="35"/>
  <c r="CJ18" i="35"/>
  <c r="CG18" i="35"/>
  <c r="CF18" i="35"/>
  <c r="BN18" i="35"/>
  <c r="BI18" i="35"/>
  <c r="BG18" i="35"/>
  <c r="AN18" i="35"/>
  <c r="AK18" i="35"/>
  <c r="AL18" i="35" s="1"/>
  <c r="AM18" i="35" s="1"/>
  <c r="AO18" i="35" s="1"/>
  <c r="AE18" i="35"/>
  <c r="AF18" i="35" s="1"/>
  <c r="AG18" i="35" s="1"/>
  <c r="AI18" i="35" s="1"/>
  <c r="AJ18" i="35" s="1"/>
  <c r="O18" i="35"/>
  <c r="L18" i="35"/>
  <c r="F18" i="35"/>
  <c r="E18" i="35"/>
  <c r="KJ17" i="35"/>
  <c r="KD17" i="35"/>
  <c r="JR17" i="35"/>
  <c r="JM17" i="35"/>
  <c r="JJ17" i="35"/>
  <c r="JI17" i="35"/>
  <c r="JH17" i="35"/>
  <c r="JA17" i="35"/>
  <c r="JB17" i="35" s="1"/>
  <c r="IX17" i="35"/>
  <c r="IY17" i="35" s="1"/>
  <c r="IU17" i="35"/>
  <c r="IV17" i="35" s="1"/>
  <c r="IO17" i="35"/>
  <c r="IN17" i="35"/>
  <c r="IL17" i="35"/>
  <c r="IK17" i="35"/>
  <c r="II17" i="35"/>
  <c r="JS17" i="35" s="1"/>
  <c r="IH17" i="35"/>
  <c r="ID17" i="35"/>
  <c r="IA17" i="35"/>
  <c r="HX17" i="35"/>
  <c r="HU17" i="35"/>
  <c r="HP17" i="35"/>
  <c r="HK17" i="35"/>
  <c r="HF17" i="35"/>
  <c r="GX17" i="35"/>
  <c r="GR17" i="35"/>
  <c r="GT17" i="35" s="1"/>
  <c r="GM17" i="35"/>
  <c r="GP17" i="35" s="1"/>
  <c r="GL17" i="35"/>
  <c r="GE17" i="35"/>
  <c r="GH17" i="35" s="1"/>
  <c r="GB17" i="35"/>
  <c r="GD17" i="35" s="1"/>
  <c r="GA17" i="35"/>
  <c r="FZ17" i="35"/>
  <c r="FV17" i="35"/>
  <c r="FP17" i="35"/>
  <c r="FO17" i="35"/>
  <c r="FN17" i="35"/>
  <c r="FJ17" i="35"/>
  <c r="FD17" i="35"/>
  <c r="FC17" i="35"/>
  <c r="FB17" i="35"/>
  <c r="EX17" i="35"/>
  <c r="ES17" i="35"/>
  <c r="EN17" i="35"/>
  <c r="EI17" i="35"/>
  <c r="EE17" i="35"/>
  <c r="DV17" i="35"/>
  <c r="DT17" i="35"/>
  <c r="DP17" i="35"/>
  <c r="DL17" i="35"/>
  <c r="DK17" i="35"/>
  <c r="DG17" i="35"/>
  <c r="CY17" i="35"/>
  <c r="CK17" i="35"/>
  <c r="CM17" i="35" s="1"/>
  <c r="CJ17" i="35"/>
  <c r="CG17" i="35"/>
  <c r="CL17" i="35" s="1"/>
  <c r="CF17" i="35"/>
  <c r="BN17" i="35"/>
  <c r="BI17" i="35"/>
  <c r="BG17" i="35"/>
  <c r="AN17" i="35"/>
  <c r="AK17" i="35"/>
  <c r="AL17" i="35" s="1"/>
  <c r="AM17" i="35" s="1"/>
  <c r="AF17" i="35"/>
  <c r="AG17" i="35" s="1"/>
  <c r="AI17" i="35" s="1"/>
  <c r="AJ17" i="35" s="1"/>
  <c r="AE17" i="35"/>
  <c r="O17" i="35"/>
  <c r="L17" i="35"/>
  <c r="F17" i="35"/>
  <c r="E17" i="35"/>
  <c r="KJ16" i="35"/>
  <c r="KD16" i="35"/>
  <c r="JR16" i="35"/>
  <c r="JM16" i="35"/>
  <c r="JJ16" i="35"/>
  <c r="JI16" i="35"/>
  <c r="JH16" i="35"/>
  <c r="JA16" i="35"/>
  <c r="JB16" i="35" s="1"/>
  <c r="IX16" i="35"/>
  <c r="IY16" i="35" s="1"/>
  <c r="IU16" i="35"/>
  <c r="IV16" i="35" s="1"/>
  <c r="IO16" i="35"/>
  <c r="IN16" i="35"/>
  <c r="IL16" i="35"/>
  <c r="IK16" i="35"/>
  <c r="II16" i="35"/>
  <c r="IH16" i="35"/>
  <c r="ID16" i="35"/>
  <c r="IA16" i="35"/>
  <c r="HX16" i="35"/>
  <c r="HU16" i="35"/>
  <c r="HP16" i="35"/>
  <c r="HK16" i="35"/>
  <c r="HF16" i="35"/>
  <c r="GX16" i="35"/>
  <c r="GT16" i="35"/>
  <c r="GM16" i="35"/>
  <c r="GP16" i="35" s="1"/>
  <c r="GL16" i="35"/>
  <c r="GE16" i="35"/>
  <c r="GH16" i="35" s="1"/>
  <c r="GB16" i="35"/>
  <c r="GA16" i="35"/>
  <c r="FZ16" i="35"/>
  <c r="FV16" i="35"/>
  <c r="FP16" i="35"/>
  <c r="FR16" i="35" s="1"/>
  <c r="FO16" i="35"/>
  <c r="FN16" i="35"/>
  <c r="FJ16" i="35"/>
  <c r="FD16" i="35"/>
  <c r="FF16" i="35" s="1"/>
  <c r="FC16" i="35"/>
  <c r="FB16" i="35"/>
  <c r="EX16" i="35"/>
  <c r="ES16" i="35"/>
  <c r="EN16" i="35"/>
  <c r="EI16" i="35"/>
  <c r="EE16" i="35"/>
  <c r="ED16" i="35"/>
  <c r="EA16" i="35"/>
  <c r="DY16" i="35"/>
  <c r="DV16" i="35"/>
  <c r="DT16" i="35"/>
  <c r="DP16" i="35"/>
  <c r="DL16" i="35"/>
  <c r="DK16" i="35"/>
  <c r="DG16" i="35"/>
  <c r="CY16" i="35"/>
  <c r="CK16" i="35"/>
  <c r="CJ16" i="35"/>
  <c r="CG16" i="35"/>
  <c r="CF16" i="35"/>
  <c r="BN16" i="35"/>
  <c r="BI16" i="35"/>
  <c r="BG16" i="35"/>
  <c r="AN16" i="35"/>
  <c r="AL16" i="35"/>
  <c r="AM16" i="35" s="1"/>
  <c r="AO16" i="35" s="1"/>
  <c r="AP16" i="35" s="1"/>
  <c r="AK16" i="35"/>
  <c r="AF16" i="35"/>
  <c r="AG16" i="35" s="1"/>
  <c r="AI16" i="35" s="1"/>
  <c r="AJ16" i="35" s="1"/>
  <c r="AE16" i="35"/>
  <c r="O16" i="35"/>
  <c r="L16" i="35"/>
  <c r="F16" i="35"/>
  <c r="E16" i="35"/>
  <c r="KJ15" i="35"/>
  <c r="KD15" i="35"/>
  <c r="JR15" i="35"/>
  <c r="JM15" i="35"/>
  <c r="JJ15" i="35"/>
  <c r="JI15" i="35"/>
  <c r="JH15" i="35"/>
  <c r="JA15" i="35"/>
  <c r="JB15" i="35" s="1"/>
  <c r="IY15" i="35"/>
  <c r="IX15" i="35"/>
  <c r="IU15" i="35"/>
  <c r="IV15" i="35" s="1"/>
  <c r="IO15" i="35"/>
  <c r="IN15" i="35"/>
  <c r="IL15" i="35"/>
  <c r="IK15" i="35"/>
  <c r="II15" i="35"/>
  <c r="IH15" i="35"/>
  <c r="ID15" i="35"/>
  <c r="IA15" i="35"/>
  <c r="HX15" i="35"/>
  <c r="HU15" i="35"/>
  <c r="HP15" i="35"/>
  <c r="HK15" i="35"/>
  <c r="HF15" i="35"/>
  <c r="GX15" i="35"/>
  <c r="GT15" i="35"/>
  <c r="GM15" i="35"/>
  <c r="GP15" i="35" s="1"/>
  <c r="GL15" i="35"/>
  <c r="GE15" i="35"/>
  <c r="GH15" i="35" s="1"/>
  <c r="GB15" i="35"/>
  <c r="GA15" i="35"/>
  <c r="FZ15" i="35"/>
  <c r="FV15" i="35"/>
  <c r="FR15" i="35"/>
  <c r="FP15" i="35"/>
  <c r="FO15" i="35"/>
  <c r="FN15" i="35"/>
  <c r="FJ15" i="35"/>
  <c r="FD15" i="35"/>
  <c r="FF15" i="35" s="1"/>
  <c r="FC15" i="35"/>
  <c r="FB15" i="35"/>
  <c r="EX15" i="35"/>
  <c r="ES15" i="35"/>
  <c r="EN15" i="35"/>
  <c r="EI15" i="35"/>
  <c r="EE15" i="35"/>
  <c r="DV15" i="35"/>
  <c r="EA15" i="35" s="1"/>
  <c r="ED15" i="35" s="1"/>
  <c r="DT15" i="35"/>
  <c r="DP15" i="35"/>
  <c r="DL15" i="35"/>
  <c r="DK15" i="35"/>
  <c r="DG15" i="35"/>
  <c r="CY15" i="35"/>
  <c r="CM15" i="35"/>
  <c r="CK15" i="35"/>
  <c r="CJ15" i="35"/>
  <c r="CG15" i="35"/>
  <c r="CF15" i="35"/>
  <c r="BN15" i="35"/>
  <c r="BI15" i="35"/>
  <c r="BG15" i="35"/>
  <c r="AN15" i="35"/>
  <c r="AK15" i="35"/>
  <c r="AL15" i="35" s="1"/>
  <c r="AM15" i="35" s="1"/>
  <c r="AO15" i="35" s="1"/>
  <c r="AP15" i="35" s="1"/>
  <c r="AE15" i="35"/>
  <c r="AF15" i="35" s="1"/>
  <c r="AG15" i="35" s="1"/>
  <c r="AI15" i="35" s="1"/>
  <c r="AJ15" i="35" s="1"/>
  <c r="O15" i="35"/>
  <c r="L15" i="35"/>
  <c r="F15" i="35"/>
  <c r="E15" i="35"/>
  <c r="KJ14" i="35"/>
  <c r="KD14" i="35"/>
  <c r="JR14" i="35"/>
  <c r="JM14" i="35"/>
  <c r="JJ14" i="35"/>
  <c r="JI14" i="35"/>
  <c r="JH14" i="35"/>
  <c r="JA14" i="35"/>
  <c r="JB14" i="35" s="1"/>
  <c r="IY14" i="35"/>
  <c r="IX14" i="35"/>
  <c r="IU14" i="35"/>
  <c r="IV14" i="35" s="1"/>
  <c r="IO14" i="35"/>
  <c r="IN14" i="35"/>
  <c r="IL14" i="35"/>
  <c r="IK14" i="35"/>
  <c r="II14" i="35"/>
  <c r="IH14" i="35"/>
  <c r="ID14" i="35"/>
  <c r="IA14" i="35"/>
  <c r="HX14" i="35"/>
  <c r="HU14" i="35"/>
  <c r="HP14" i="35"/>
  <c r="HK14" i="35"/>
  <c r="HF14" i="35"/>
  <c r="GX14" i="35"/>
  <c r="GT14" i="35"/>
  <c r="GM14" i="35"/>
  <c r="GP14" i="35" s="1"/>
  <c r="GL14" i="35"/>
  <c r="GH14" i="35"/>
  <c r="GE14" i="35"/>
  <c r="GB14" i="35"/>
  <c r="GD14" i="35" s="1"/>
  <c r="GA14" i="35"/>
  <c r="FZ14" i="35"/>
  <c r="FV14" i="35"/>
  <c r="FP14" i="35"/>
  <c r="FR14" i="35" s="1"/>
  <c r="FO14" i="35"/>
  <c r="FN14" i="35"/>
  <c r="FJ14" i="35"/>
  <c r="FD14" i="35"/>
  <c r="FC14" i="35"/>
  <c r="FB14" i="35"/>
  <c r="EX14" i="35"/>
  <c r="ES14" i="35"/>
  <c r="EN14" i="35"/>
  <c r="EI14" i="35"/>
  <c r="EE14" i="35"/>
  <c r="DV14" i="35"/>
  <c r="DT14" i="35"/>
  <c r="DP14" i="35"/>
  <c r="DL14" i="35"/>
  <c r="DK14" i="35"/>
  <c r="DG14" i="35"/>
  <c r="CY14" i="35"/>
  <c r="CL14" i="35"/>
  <c r="CK14" i="35"/>
  <c r="CM14" i="35" s="1"/>
  <c r="CJ14" i="35"/>
  <c r="CG14" i="35"/>
  <c r="CF14" i="35"/>
  <c r="BN14" i="35"/>
  <c r="BI14" i="35"/>
  <c r="BG14" i="35"/>
  <c r="AN14" i="35"/>
  <c r="AK14" i="35"/>
  <c r="AL14" i="35" s="1"/>
  <c r="AM14" i="35" s="1"/>
  <c r="AO14" i="35" s="1"/>
  <c r="AP14" i="35" s="1"/>
  <c r="AE14" i="35"/>
  <c r="AF14" i="35" s="1"/>
  <c r="AG14" i="35" s="1"/>
  <c r="AI14" i="35" s="1"/>
  <c r="AJ14" i="35" s="1"/>
  <c r="O14" i="35"/>
  <c r="L14" i="35"/>
  <c r="F14" i="35"/>
  <c r="E14" i="35"/>
  <c r="KJ13" i="35"/>
  <c r="KD13" i="35"/>
  <c r="JR13" i="35"/>
  <c r="JM13" i="35"/>
  <c r="JJ13" i="35"/>
  <c r="JI13" i="35"/>
  <c r="JH13" i="35"/>
  <c r="JA13" i="35"/>
  <c r="IX13" i="35"/>
  <c r="JT13" i="35" s="1"/>
  <c r="IU13" i="35"/>
  <c r="IO13" i="35"/>
  <c r="IN13" i="35"/>
  <c r="IL13" i="35"/>
  <c r="IK13" i="35"/>
  <c r="II13" i="35"/>
  <c r="IH13" i="35"/>
  <c r="ID13" i="35"/>
  <c r="IA13" i="35"/>
  <c r="HX13" i="35"/>
  <c r="HU13" i="35"/>
  <c r="HP13" i="35"/>
  <c r="HK13" i="35"/>
  <c r="GX13" i="35"/>
  <c r="GT13" i="35"/>
  <c r="GP13" i="35"/>
  <c r="GM13" i="35"/>
  <c r="GL13" i="35"/>
  <c r="GE13" i="35"/>
  <c r="GH13" i="35" s="1"/>
  <c r="GB13" i="35"/>
  <c r="GD13" i="35" s="1"/>
  <c r="GA13" i="35"/>
  <c r="FZ13" i="35"/>
  <c r="FV13" i="35"/>
  <c r="FP13" i="35"/>
  <c r="FO13" i="35"/>
  <c r="FN13" i="35"/>
  <c r="FJ13" i="35"/>
  <c r="FD13" i="35"/>
  <c r="FC13" i="35"/>
  <c r="FB13" i="35"/>
  <c r="EX13" i="35"/>
  <c r="ES13" i="35"/>
  <c r="EN13" i="35"/>
  <c r="EI13" i="35"/>
  <c r="EE13" i="35"/>
  <c r="DV13" i="35"/>
  <c r="DT13" i="35"/>
  <c r="DP13" i="35"/>
  <c r="DL13" i="35"/>
  <c r="DK13" i="35"/>
  <c r="DG13" i="35"/>
  <c r="CY13" i="35"/>
  <c r="CL13" i="35"/>
  <c r="CK13" i="35"/>
  <c r="CM13" i="35" s="1"/>
  <c r="CJ13" i="35"/>
  <c r="CG13" i="35"/>
  <c r="CF13" i="35"/>
  <c r="BN13" i="35"/>
  <c r="BI13" i="35"/>
  <c r="BG13" i="35"/>
  <c r="AN13" i="35"/>
  <c r="AK13" i="35"/>
  <c r="AL13" i="35" s="1"/>
  <c r="AM13" i="35" s="1"/>
  <c r="AO13" i="35" s="1"/>
  <c r="AP13" i="35" s="1"/>
  <c r="AF13" i="35"/>
  <c r="AG13" i="35" s="1"/>
  <c r="AI13" i="35" s="1"/>
  <c r="AJ13" i="35" s="1"/>
  <c r="AE13" i="35"/>
  <c r="O13" i="35"/>
  <c r="L13" i="35"/>
  <c r="F13" i="35"/>
  <c r="E13" i="35"/>
  <c r="KJ12" i="35"/>
  <c r="KD12" i="35"/>
  <c r="JR12" i="35"/>
  <c r="JM12" i="35"/>
  <c r="JJ12" i="35"/>
  <c r="JI12" i="35"/>
  <c r="JH12" i="35"/>
  <c r="JA12" i="35"/>
  <c r="JB12" i="35" s="1"/>
  <c r="IX12" i="35"/>
  <c r="IY12" i="35" s="1"/>
  <c r="IU12" i="35"/>
  <c r="IV12" i="35" s="1"/>
  <c r="IO12" i="35"/>
  <c r="IN12" i="35"/>
  <c r="IL12" i="35"/>
  <c r="IK12" i="35"/>
  <c r="II12" i="35"/>
  <c r="IH12" i="35"/>
  <c r="ID12" i="35"/>
  <c r="IA12" i="35"/>
  <c r="HX12" i="35"/>
  <c r="HU12" i="35"/>
  <c r="HP12" i="35"/>
  <c r="HK12" i="35"/>
  <c r="HF12" i="35"/>
  <c r="GX12" i="35"/>
  <c r="GT12" i="35"/>
  <c r="GP12" i="35"/>
  <c r="GM12" i="35"/>
  <c r="GL12" i="35"/>
  <c r="GE12" i="35"/>
  <c r="GH12" i="35" s="1"/>
  <c r="GB12" i="35"/>
  <c r="GA12" i="35"/>
  <c r="FZ12" i="35"/>
  <c r="FV12" i="35"/>
  <c r="FP12" i="35"/>
  <c r="FO12" i="35"/>
  <c r="FN12" i="35"/>
  <c r="FJ12" i="35"/>
  <c r="FD12" i="35"/>
  <c r="FF12" i="35" s="1"/>
  <c r="FC12" i="35"/>
  <c r="FB12" i="35"/>
  <c r="EX12" i="35"/>
  <c r="ES12" i="35"/>
  <c r="EN12" i="35"/>
  <c r="EI12" i="35"/>
  <c r="EE12" i="35"/>
  <c r="EA12" i="35"/>
  <c r="ED12" i="35" s="1"/>
  <c r="DV12" i="35"/>
  <c r="DY12" i="35" s="1"/>
  <c r="DT12" i="35"/>
  <c r="DP12" i="35"/>
  <c r="DL12" i="35"/>
  <c r="DK12" i="35"/>
  <c r="DG12" i="35"/>
  <c r="CY12" i="35"/>
  <c r="CK12" i="35"/>
  <c r="CJ12" i="35"/>
  <c r="CG12" i="35"/>
  <c r="CL12" i="35" s="1"/>
  <c r="CF12" i="35"/>
  <c r="BN12" i="35"/>
  <c r="BI12" i="35"/>
  <c r="BG12" i="35"/>
  <c r="AN12" i="35"/>
  <c r="AK12" i="35"/>
  <c r="AL12" i="35" s="1"/>
  <c r="AM12" i="35" s="1"/>
  <c r="AO12" i="35" s="1"/>
  <c r="AP12" i="35" s="1"/>
  <c r="AF12" i="35"/>
  <c r="AG12" i="35" s="1"/>
  <c r="AI12" i="35" s="1"/>
  <c r="AJ12" i="35" s="1"/>
  <c r="AE12" i="35"/>
  <c r="O12" i="35"/>
  <c r="L12" i="35"/>
  <c r="F12" i="35"/>
  <c r="E12" i="35"/>
  <c r="KJ11" i="35"/>
  <c r="KD11" i="35"/>
  <c r="JR11" i="35"/>
  <c r="JM11" i="35"/>
  <c r="JJ11" i="35"/>
  <c r="JI11" i="35"/>
  <c r="JH11" i="35"/>
  <c r="JA11" i="35"/>
  <c r="IX11" i="35"/>
  <c r="IU11" i="35"/>
  <c r="JT11" i="35" s="1"/>
  <c r="IO11" i="35"/>
  <c r="IN11" i="35"/>
  <c r="IL11" i="35"/>
  <c r="IK11" i="35"/>
  <c r="II11" i="35"/>
  <c r="JS11" i="35" s="1"/>
  <c r="IH11" i="35"/>
  <c r="ID11" i="35"/>
  <c r="IA11" i="35"/>
  <c r="HX11" i="35"/>
  <c r="HU11" i="35"/>
  <c r="HP11" i="35"/>
  <c r="HK11" i="35"/>
  <c r="GX11" i="35"/>
  <c r="GT11" i="35"/>
  <c r="GM11" i="35"/>
  <c r="GP11" i="35" s="1"/>
  <c r="GL11" i="35"/>
  <c r="GE11" i="35"/>
  <c r="GH11" i="35" s="1"/>
  <c r="GB11" i="35"/>
  <c r="GA11" i="35"/>
  <c r="FZ11" i="35"/>
  <c r="FV11" i="35"/>
  <c r="FP11" i="35"/>
  <c r="FO11" i="35"/>
  <c r="FN11" i="35"/>
  <c r="FJ11" i="35"/>
  <c r="FD11" i="35"/>
  <c r="FF11" i="35" s="1"/>
  <c r="FC11" i="35"/>
  <c r="FB11" i="35"/>
  <c r="EX11" i="35"/>
  <c r="ES11" i="35"/>
  <c r="EN11" i="35"/>
  <c r="EI11" i="35"/>
  <c r="EE11" i="35"/>
  <c r="EA11" i="35"/>
  <c r="ED11" i="35" s="1"/>
  <c r="DY11" i="35"/>
  <c r="DV11" i="35"/>
  <c r="DT11" i="35"/>
  <c r="DP11" i="35"/>
  <c r="DL11" i="35"/>
  <c r="DK11" i="35"/>
  <c r="DG11" i="35"/>
  <c r="CY11" i="35"/>
  <c r="CK11" i="35"/>
  <c r="CJ11" i="35"/>
  <c r="CG11" i="35"/>
  <c r="CL11" i="35" s="1"/>
  <c r="CF11" i="35"/>
  <c r="BN11" i="35"/>
  <c r="BI11" i="35"/>
  <c r="BG11" i="35"/>
  <c r="AN11" i="35"/>
  <c r="AK11" i="35"/>
  <c r="AL11" i="35" s="1"/>
  <c r="AM11" i="35" s="1"/>
  <c r="AO11" i="35" s="1"/>
  <c r="AP11" i="35" s="1"/>
  <c r="AE11" i="35"/>
  <c r="AF11" i="35" s="1"/>
  <c r="AG11" i="35" s="1"/>
  <c r="AI11" i="35" s="1"/>
  <c r="AJ11" i="35" s="1"/>
  <c r="O11" i="35"/>
  <c r="L11" i="35"/>
  <c r="F11" i="35"/>
  <c r="E11" i="35"/>
  <c r="KJ10" i="35"/>
  <c r="KD10" i="35"/>
  <c r="JR10" i="35"/>
  <c r="JM10" i="35"/>
  <c r="JJ10" i="35"/>
  <c r="JI10" i="35"/>
  <c r="JH10" i="35"/>
  <c r="JA10" i="35"/>
  <c r="IX10" i="35"/>
  <c r="IY10" i="35" s="1"/>
  <c r="IU10" i="35"/>
  <c r="IV10" i="35" s="1"/>
  <c r="IO10" i="35"/>
  <c r="IN10" i="35"/>
  <c r="IL10" i="35"/>
  <c r="IK10" i="35"/>
  <c r="II10" i="35"/>
  <c r="IH10" i="35"/>
  <c r="ID10" i="35"/>
  <c r="IA10" i="35"/>
  <c r="HX10" i="35"/>
  <c r="HU10" i="35"/>
  <c r="HP10" i="35"/>
  <c r="HK10" i="35"/>
  <c r="GX10" i="35"/>
  <c r="GT10" i="35"/>
  <c r="GP10" i="35"/>
  <c r="GM10" i="35"/>
  <c r="GL10" i="35"/>
  <c r="GE10" i="35"/>
  <c r="GB10" i="35"/>
  <c r="GA10" i="35"/>
  <c r="FZ10" i="35"/>
  <c r="FV10" i="35"/>
  <c r="FP10" i="35"/>
  <c r="FR10" i="35" s="1"/>
  <c r="FO10" i="35"/>
  <c r="FN10" i="35"/>
  <c r="FJ10" i="35"/>
  <c r="FF10" i="35"/>
  <c r="FD10" i="35"/>
  <c r="FC10" i="35"/>
  <c r="FB10" i="35"/>
  <c r="EX10" i="35"/>
  <c r="ES10" i="35"/>
  <c r="EN10" i="35"/>
  <c r="EI10" i="35"/>
  <c r="EE10" i="35"/>
  <c r="DV10" i="35"/>
  <c r="DY10" i="35" s="1"/>
  <c r="DT10" i="35"/>
  <c r="DP10" i="35"/>
  <c r="DL10" i="35"/>
  <c r="DK10" i="35"/>
  <c r="DG10" i="35"/>
  <c r="CY10" i="35"/>
  <c r="CK10" i="35"/>
  <c r="CM10" i="35" s="1"/>
  <c r="CJ10" i="35"/>
  <c r="CG10" i="35"/>
  <c r="CF10" i="35"/>
  <c r="BN10" i="35"/>
  <c r="BI10" i="35"/>
  <c r="BG10" i="35"/>
  <c r="AN10" i="35"/>
  <c r="AK10" i="35"/>
  <c r="AL10" i="35" s="1"/>
  <c r="AM10" i="35" s="1"/>
  <c r="AO10" i="35" s="1"/>
  <c r="AP10" i="35" s="1"/>
  <c r="AE10" i="35"/>
  <c r="AF10" i="35" s="1"/>
  <c r="AG10" i="35" s="1"/>
  <c r="AI10" i="35" s="1"/>
  <c r="AJ10" i="35" s="1"/>
  <c r="O10" i="35"/>
  <c r="L10" i="35"/>
  <c r="F10" i="35"/>
  <c r="E10" i="35"/>
  <c r="KJ9" i="35"/>
  <c r="KD9" i="35"/>
  <c r="JR9" i="35"/>
  <c r="JM9" i="35"/>
  <c r="JJ9" i="35"/>
  <c r="JI9" i="35"/>
  <c r="JH9" i="35"/>
  <c r="JA9" i="35"/>
  <c r="IY9" i="35"/>
  <c r="IX9" i="35"/>
  <c r="IV9" i="35"/>
  <c r="IU9" i="35"/>
  <c r="IO9" i="35"/>
  <c r="IN9" i="35"/>
  <c r="IL9" i="35"/>
  <c r="JS9" i="35" s="1"/>
  <c r="IK9" i="35"/>
  <c r="II9" i="35"/>
  <c r="IH9" i="35"/>
  <c r="ID9" i="35"/>
  <c r="IA9" i="35"/>
  <c r="HX9" i="35"/>
  <c r="HU9" i="35"/>
  <c r="HP9" i="35"/>
  <c r="HK9" i="35"/>
  <c r="GX9" i="35"/>
  <c r="GT9" i="35"/>
  <c r="GM9" i="35"/>
  <c r="GP9" i="35" s="1"/>
  <c r="GL9" i="35"/>
  <c r="GE9" i="35"/>
  <c r="GH9" i="35" s="1"/>
  <c r="GB9" i="35"/>
  <c r="GD9" i="35" s="1"/>
  <c r="GA9" i="35"/>
  <c r="FZ9" i="35"/>
  <c r="FV9" i="35"/>
  <c r="FP9" i="35"/>
  <c r="FR9" i="35" s="1"/>
  <c r="FO9" i="35"/>
  <c r="FN9" i="35"/>
  <c r="FJ9" i="35"/>
  <c r="FD9" i="35"/>
  <c r="FF9" i="35" s="1"/>
  <c r="FC9" i="35"/>
  <c r="FB9" i="35"/>
  <c r="EX9" i="35"/>
  <c r="ES9" i="35"/>
  <c r="EN9" i="35"/>
  <c r="EI9" i="35"/>
  <c r="EE9" i="35"/>
  <c r="EA9" i="35"/>
  <c r="ED9" i="35" s="1"/>
  <c r="DV9" i="35"/>
  <c r="DY9" i="35" s="1"/>
  <c r="DT9" i="35"/>
  <c r="DP9" i="35"/>
  <c r="DL9" i="35"/>
  <c r="DK9" i="35"/>
  <c r="DG9" i="35"/>
  <c r="CY9" i="35"/>
  <c r="CK9" i="35"/>
  <c r="CJ9" i="35"/>
  <c r="CG9" i="35"/>
  <c r="CF9" i="35"/>
  <c r="BN9" i="35"/>
  <c r="BI9" i="35"/>
  <c r="BG9" i="35"/>
  <c r="AN9" i="35"/>
  <c r="AL9" i="35"/>
  <c r="AM9" i="35" s="1"/>
  <c r="AO9" i="35" s="1"/>
  <c r="AK9" i="35"/>
  <c r="AE9" i="35"/>
  <c r="AF9" i="35" s="1"/>
  <c r="AG9" i="35" s="1"/>
  <c r="AI9" i="35" s="1"/>
  <c r="AJ9" i="35" s="1"/>
  <c r="O9" i="35"/>
  <c r="L9" i="35"/>
  <c r="F9" i="35"/>
  <c r="E9" i="35"/>
  <c r="KJ8" i="35"/>
  <c r="KD8" i="35"/>
  <c r="JR8" i="35"/>
  <c r="JM8" i="35"/>
  <c r="JJ8" i="35"/>
  <c r="JI8" i="35"/>
  <c r="JH8" i="35"/>
  <c r="JA8" i="35"/>
  <c r="JB8" i="35" s="1"/>
  <c r="IX8" i="35"/>
  <c r="IY8" i="35" s="1"/>
  <c r="IU8" i="35"/>
  <c r="IV8" i="35" s="1"/>
  <c r="IO8" i="35"/>
  <c r="IN8" i="35"/>
  <c r="IL8" i="35"/>
  <c r="IK8" i="35"/>
  <c r="II8" i="35"/>
  <c r="IH8" i="35"/>
  <c r="ID8" i="35"/>
  <c r="IA8" i="35"/>
  <c r="HX8" i="35"/>
  <c r="HU8" i="35"/>
  <c r="HP8" i="35"/>
  <c r="HK8" i="35"/>
  <c r="GX8" i="35"/>
  <c r="GT8" i="35"/>
  <c r="GM8" i="35"/>
  <c r="GP8" i="35" s="1"/>
  <c r="GL8" i="35"/>
  <c r="GH8" i="35"/>
  <c r="GE8" i="35"/>
  <c r="GB8" i="35"/>
  <c r="GD8" i="35" s="1"/>
  <c r="GA8" i="35"/>
  <c r="FZ8" i="35"/>
  <c r="FV8" i="35"/>
  <c r="FP8" i="35"/>
  <c r="FO8" i="35"/>
  <c r="FR8" i="35" s="1"/>
  <c r="FN8" i="35"/>
  <c r="FJ8" i="35"/>
  <c r="FD8" i="35"/>
  <c r="FC8" i="35"/>
  <c r="FF8" i="35" s="1"/>
  <c r="FB8" i="35"/>
  <c r="EX8" i="35"/>
  <c r="ES8" i="35"/>
  <c r="EN8" i="35"/>
  <c r="EI8" i="35"/>
  <c r="EE8" i="35"/>
  <c r="EA8" i="35"/>
  <c r="ED8" i="35" s="1"/>
  <c r="DV8" i="35"/>
  <c r="DY8" i="35" s="1"/>
  <c r="DT8" i="35"/>
  <c r="DP8" i="35"/>
  <c r="DL8" i="35"/>
  <c r="DK8" i="35"/>
  <c r="DG8" i="35"/>
  <c r="CY8" i="35"/>
  <c r="CK8" i="35"/>
  <c r="CJ8" i="35"/>
  <c r="CL8" i="35" s="1"/>
  <c r="CG8" i="35"/>
  <c r="CF8" i="35"/>
  <c r="BN8" i="35"/>
  <c r="BI8" i="35"/>
  <c r="BG8" i="35"/>
  <c r="AN8" i="35"/>
  <c r="AM8" i="35"/>
  <c r="AK8" i="35"/>
  <c r="AL8" i="35" s="1"/>
  <c r="AE8" i="35"/>
  <c r="AF8" i="35" s="1"/>
  <c r="AG8" i="35" s="1"/>
  <c r="AI8" i="35" s="1"/>
  <c r="AJ8" i="35" s="1"/>
  <c r="O8" i="35"/>
  <c r="L8" i="35"/>
  <c r="F8" i="35"/>
  <c r="E8" i="35"/>
  <c r="KJ7" i="35"/>
  <c r="KD7" i="35"/>
  <c r="JR7" i="35"/>
  <c r="JM7" i="35"/>
  <c r="JJ7" i="35"/>
  <c r="JI7" i="35"/>
  <c r="JH7" i="35"/>
  <c r="JA7" i="35"/>
  <c r="JB7" i="35" s="1"/>
  <c r="IX7" i="35"/>
  <c r="IY7" i="35" s="1"/>
  <c r="IU7" i="35"/>
  <c r="IV7" i="35" s="1"/>
  <c r="IO7" i="35"/>
  <c r="IN7" i="35"/>
  <c r="IL7" i="35"/>
  <c r="IK7" i="35"/>
  <c r="II7" i="35"/>
  <c r="JS7" i="35" s="1"/>
  <c r="IH7" i="35"/>
  <c r="ID7" i="35"/>
  <c r="IA7" i="35"/>
  <c r="HX7" i="35"/>
  <c r="HU7" i="35"/>
  <c r="HP7" i="35"/>
  <c r="HK7" i="35"/>
  <c r="HF7" i="35"/>
  <c r="GX7" i="35"/>
  <c r="GT7" i="35"/>
  <c r="GM7" i="35"/>
  <c r="GP7" i="35" s="1"/>
  <c r="GL7" i="35"/>
  <c r="GH7" i="35"/>
  <c r="GE7" i="35"/>
  <c r="GB7" i="35"/>
  <c r="GA7" i="35"/>
  <c r="FZ7" i="35"/>
  <c r="FV7" i="35"/>
  <c r="FP7" i="35"/>
  <c r="FR7" i="35" s="1"/>
  <c r="FO7" i="35"/>
  <c r="FN7" i="35"/>
  <c r="FJ7" i="35"/>
  <c r="FD7" i="35"/>
  <c r="FF7" i="35" s="1"/>
  <c r="FC7" i="35"/>
  <c r="FB7" i="35"/>
  <c r="EX7" i="35"/>
  <c r="ES7" i="35"/>
  <c r="EN7" i="35"/>
  <c r="EI7" i="35"/>
  <c r="EE7" i="35"/>
  <c r="EA7" i="35"/>
  <c r="ED7" i="35" s="1"/>
  <c r="DV7" i="35"/>
  <c r="DY7" i="35" s="1"/>
  <c r="DT7" i="35"/>
  <c r="DP7" i="35"/>
  <c r="DL7" i="35"/>
  <c r="DK7" i="35"/>
  <c r="DG7" i="35"/>
  <c r="CY7" i="35"/>
  <c r="CK7" i="35"/>
  <c r="CJ7" i="35"/>
  <c r="CG7" i="35"/>
  <c r="CF7" i="35"/>
  <c r="BN7" i="35"/>
  <c r="BI7" i="35"/>
  <c r="BG7" i="35"/>
  <c r="AN7" i="35"/>
  <c r="AK7" i="35"/>
  <c r="AL7" i="35" s="1"/>
  <c r="AM7" i="35" s="1"/>
  <c r="AO7" i="35" s="1"/>
  <c r="AE7" i="35"/>
  <c r="AF7" i="35" s="1"/>
  <c r="AG7" i="35" s="1"/>
  <c r="AI7" i="35" s="1"/>
  <c r="AJ7" i="35" s="1"/>
  <c r="O7" i="35"/>
  <c r="L7" i="35"/>
  <c r="F7" i="35"/>
  <c r="E7" i="35"/>
  <c r="KJ6" i="35"/>
  <c r="KD6" i="35"/>
  <c r="JR6" i="35"/>
  <c r="JM6" i="35"/>
  <c r="JJ6" i="35"/>
  <c r="JI6" i="35"/>
  <c r="JH6" i="35"/>
  <c r="JA6" i="35"/>
  <c r="JB6" i="35" s="1"/>
  <c r="IX6" i="35"/>
  <c r="IY6" i="35" s="1"/>
  <c r="IU6" i="35"/>
  <c r="IO6" i="35"/>
  <c r="IN6" i="35"/>
  <c r="IL6" i="35"/>
  <c r="IK6" i="35"/>
  <c r="II6" i="35"/>
  <c r="IH6" i="35"/>
  <c r="ID6" i="35"/>
  <c r="IA6" i="35"/>
  <c r="HX6" i="35"/>
  <c r="HU6" i="35"/>
  <c r="HP6" i="35"/>
  <c r="HK6" i="35"/>
  <c r="HF6" i="35"/>
  <c r="GX6" i="35"/>
  <c r="GT6" i="35"/>
  <c r="GM6" i="35"/>
  <c r="GP6" i="35" s="1"/>
  <c r="GL6" i="35"/>
  <c r="GE6" i="35"/>
  <c r="GH6" i="35" s="1"/>
  <c r="GB6" i="35"/>
  <c r="GD6" i="35" s="1"/>
  <c r="GA6" i="35"/>
  <c r="FZ6" i="35"/>
  <c r="FV6" i="35"/>
  <c r="FR6" i="35"/>
  <c r="FP6" i="35"/>
  <c r="FO6" i="35"/>
  <c r="FN6" i="35"/>
  <c r="FJ6" i="35"/>
  <c r="FD6" i="35"/>
  <c r="FC6" i="35"/>
  <c r="FB6" i="35"/>
  <c r="EX6" i="35"/>
  <c r="ES6" i="35"/>
  <c r="EN6" i="35"/>
  <c r="EI6" i="35"/>
  <c r="EE6" i="35"/>
  <c r="DV6" i="35"/>
  <c r="EA6" i="35" s="1"/>
  <c r="ED6" i="35" s="1"/>
  <c r="DT6" i="35"/>
  <c r="DP6" i="35"/>
  <c r="DL6" i="35"/>
  <c r="DK6" i="35"/>
  <c r="DG6" i="35"/>
  <c r="CY6" i="35"/>
  <c r="CK6" i="35"/>
  <c r="CJ6" i="35"/>
  <c r="CG6" i="35"/>
  <c r="CF6" i="35"/>
  <c r="BN6" i="35"/>
  <c r="BI6" i="35"/>
  <c r="BG6" i="35"/>
  <c r="AN6" i="35"/>
  <c r="AK6" i="35"/>
  <c r="AL6" i="35" s="1"/>
  <c r="AM6" i="35" s="1"/>
  <c r="AO6" i="35" s="1"/>
  <c r="AF6" i="35"/>
  <c r="AG6" i="35" s="1"/>
  <c r="AI6" i="35" s="1"/>
  <c r="AJ6" i="35" s="1"/>
  <c r="AE6" i="35"/>
  <c r="O6" i="35"/>
  <c r="L6" i="35"/>
  <c r="F6" i="35"/>
  <c r="E6" i="35"/>
  <c r="KJ5" i="35"/>
  <c r="KD5" i="35"/>
  <c r="JR5" i="35"/>
  <c r="JM5" i="35"/>
  <c r="JJ5" i="35"/>
  <c r="JI5" i="35"/>
  <c r="JH5" i="35"/>
  <c r="JA5" i="35"/>
  <c r="IX5" i="35"/>
  <c r="IU5" i="35"/>
  <c r="IV5" i="35" s="1"/>
  <c r="IO5" i="35"/>
  <c r="IN5" i="35"/>
  <c r="IL5" i="35"/>
  <c r="IK5" i="35"/>
  <c r="II5" i="35"/>
  <c r="IH5" i="35"/>
  <c r="ID5" i="35"/>
  <c r="IA5" i="35"/>
  <c r="HX5" i="35"/>
  <c r="HU5" i="35"/>
  <c r="HP5" i="35"/>
  <c r="HK5" i="35"/>
  <c r="GX5" i="35"/>
  <c r="GT5" i="35"/>
  <c r="GM5" i="35"/>
  <c r="GP5" i="35" s="1"/>
  <c r="GL5" i="35"/>
  <c r="GE5" i="35"/>
  <c r="GH5" i="35" s="1"/>
  <c r="GB5" i="35"/>
  <c r="GD5" i="35" s="1"/>
  <c r="GA5" i="35"/>
  <c r="FZ5" i="35"/>
  <c r="FV5" i="35"/>
  <c r="FP5" i="35"/>
  <c r="FO5" i="35"/>
  <c r="FN5" i="35"/>
  <c r="FJ5" i="35"/>
  <c r="FD5" i="35"/>
  <c r="FF5" i="35" s="1"/>
  <c r="FC5" i="35"/>
  <c r="FB5" i="35"/>
  <c r="EX5" i="35"/>
  <c r="ES5" i="35"/>
  <c r="EN5" i="35"/>
  <c r="EI5" i="35"/>
  <c r="EE5" i="35"/>
  <c r="DV5" i="35"/>
  <c r="EA5" i="35" s="1"/>
  <c r="ED5" i="35" s="1"/>
  <c r="DT5" i="35"/>
  <c r="DP5" i="35"/>
  <c r="DL5" i="35"/>
  <c r="DK5" i="35"/>
  <c r="DG5" i="35"/>
  <c r="CY5" i="35"/>
  <c r="CJ5" i="35"/>
  <c r="CG5" i="35"/>
  <c r="CF5" i="35"/>
  <c r="BN5" i="35"/>
  <c r="BI5" i="35"/>
  <c r="BG5" i="35"/>
  <c r="AN5" i="35"/>
  <c r="AK5" i="35"/>
  <c r="AL5" i="35" s="1"/>
  <c r="AM5" i="35" s="1"/>
  <c r="AE5" i="35"/>
  <c r="AF5" i="35" s="1"/>
  <c r="AG5" i="35" s="1"/>
  <c r="AI5" i="35" s="1"/>
  <c r="AJ5" i="35" s="1"/>
  <c r="O5" i="35"/>
  <c r="L5" i="35"/>
  <c r="F5" i="35"/>
  <c r="E5" i="35"/>
  <c r="AP32" i="35" l="1"/>
  <c r="JS40" i="35"/>
  <c r="JS42" i="35"/>
  <c r="CM46" i="35"/>
  <c r="JT5" i="35"/>
  <c r="CM6" i="35"/>
  <c r="CL10" i="35"/>
  <c r="JT14" i="35"/>
  <c r="GD15" i="35"/>
  <c r="CM20" i="35"/>
  <c r="AP22" i="35"/>
  <c r="FF23" i="35"/>
  <c r="AO24" i="35"/>
  <c r="AP24" i="35" s="1"/>
  <c r="FF29" i="35"/>
  <c r="FF30" i="35"/>
  <c r="JS37" i="35"/>
  <c r="FF39" i="35"/>
  <c r="AO49" i="35"/>
  <c r="AP49" i="35" s="1"/>
  <c r="AO50" i="35"/>
  <c r="DY30" i="35"/>
  <c r="DY51" i="35"/>
  <c r="GD16" i="35"/>
  <c r="AO17" i="35"/>
  <c r="AP17" i="35" s="1"/>
  <c r="FF17" i="35"/>
  <c r="CL19" i="35"/>
  <c r="DY23" i="35"/>
  <c r="FR28" i="35"/>
  <c r="EA29" i="35"/>
  <c r="ED29" i="35" s="1"/>
  <c r="JT29" i="35"/>
  <c r="JS30" i="35"/>
  <c r="IV33" i="35"/>
  <c r="FR34" i="35"/>
  <c r="JS36" i="35"/>
  <c r="EA37" i="35"/>
  <c r="ED37" i="35" s="1"/>
  <c r="IV38" i="35"/>
  <c r="EA39" i="35"/>
  <c r="ED39" i="35" s="1"/>
  <c r="FR40" i="35"/>
  <c r="JS44" i="35"/>
  <c r="JS47" i="35"/>
  <c r="EA36" i="35"/>
  <c r="ED36" i="35" s="1"/>
  <c r="GD10" i="35"/>
  <c r="GD7" i="35"/>
  <c r="JT16" i="35"/>
  <c r="JT21" i="35"/>
  <c r="CL28" i="35"/>
  <c r="FR29" i="35"/>
  <c r="JT34" i="35"/>
  <c r="FR36" i="35"/>
  <c r="CL38" i="35"/>
  <c r="FR41" i="35"/>
  <c r="CM42" i="35"/>
  <c r="FR47" i="35"/>
  <c r="JT47" i="35"/>
  <c r="EA48" i="35"/>
  <c r="ED48" i="35" s="1"/>
  <c r="FR49" i="35"/>
  <c r="DY50" i="35"/>
  <c r="GD32" i="35"/>
  <c r="AO5" i="35"/>
  <c r="AP5" i="35" s="1"/>
  <c r="FF13" i="35"/>
  <c r="FF14" i="35"/>
  <c r="GD19" i="35"/>
  <c r="CL21" i="35"/>
  <c r="IV21" i="35"/>
  <c r="CM23" i="35"/>
  <c r="FR25" i="35"/>
  <c r="CM26" i="35"/>
  <c r="CL29" i="35"/>
  <c r="CL30" i="35"/>
  <c r="DY31" i="35"/>
  <c r="FF32" i="35"/>
  <c r="GD33" i="35"/>
  <c r="CL36" i="35"/>
  <c r="CL39" i="35"/>
  <c r="CM41" i="35"/>
  <c r="CL43" i="35"/>
  <c r="GD43" i="35"/>
  <c r="IV47" i="35"/>
  <c r="FR48" i="35"/>
  <c r="JS49" i="35"/>
  <c r="JT50" i="35"/>
  <c r="CM9" i="35"/>
  <c r="CM33" i="35"/>
  <c r="JS6" i="35"/>
  <c r="AO8" i="35"/>
  <c r="AP8" i="35" s="1"/>
  <c r="JT9" i="35"/>
  <c r="CL35" i="35"/>
  <c r="CL42" i="35"/>
  <c r="CL49" i="35"/>
  <c r="FR21" i="35"/>
  <c r="FR51" i="35"/>
  <c r="JS10" i="35"/>
  <c r="FR17" i="35"/>
  <c r="JS19" i="35"/>
  <c r="CM24" i="35"/>
  <c r="CM25" i="35"/>
  <c r="CM31" i="35"/>
  <c r="JT31" i="35"/>
  <c r="FF6" i="35"/>
  <c r="DY6" i="35"/>
  <c r="JS8" i="35"/>
  <c r="JS15" i="35"/>
  <c r="CM22" i="35"/>
  <c r="JS27" i="35"/>
  <c r="CL31" i="35"/>
  <c r="IV31" i="35"/>
  <c r="GD36" i="35"/>
  <c r="JT44" i="35"/>
  <c r="GD47" i="35"/>
  <c r="CM49" i="35"/>
  <c r="JS51" i="35"/>
  <c r="FR26" i="35"/>
  <c r="JT6" i="35"/>
  <c r="JS18" i="35"/>
  <c r="AP19" i="35"/>
  <c r="JS28" i="35"/>
  <c r="AP30" i="35"/>
  <c r="JS33" i="35"/>
  <c r="JS38" i="35"/>
  <c r="JS46" i="35"/>
  <c r="EA21" i="35"/>
  <c r="ED21" i="35" s="1"/>
  <c r="JS31" i="35"/>
  <c r="DY5" i="35"/>
  <c r="FR5" i="35"/>
  <c r="CL6" i="35"/>
  <c r="IV6" i="35"/>
  <c r="EA10" i="35"/>
  <c r="ED10" i="35" s="1"/>
  <c r="CM12" i="35"/>
  <c r="FR12" i="35"/>
  <c r="CL15" i="35"/>
  <c r="EA18" i="35"/>
  <c r="ED18" i="35" s="1"/>
  <c r="FF21" i="35"/>
  <c r="GD22" i="35"/>
  <c r="JS29" i="35"/>
  <c r="CM32" i="35"/>
  <c r="JT32" i="35"/>
  <c r="FF35" i="35"/>
  <c r="AO37" i="35"/>
  <c r="FF38" i="35"/>
  <c r="FR46" i="35"/>
  <c r="AO48" i="35"/>
  <c r="AP48" i="35" s="1"/>
  <c r="JS50" i="35"/>
  <c r="EA17" i="35"/>
  <c r="ED17" i="35" s="1"/>
  <c r="DY17" i="35"/>
  <c r="JS5" i="35"/>
  <c r="AP7" i="35"/>
  <c r="GD12" i="35"/>
  <c r="DY19" i="35"/>
  <c r="JT24" i="35"/>
  <c r="EA25" i="35"/>
  <c r="ED25" i="35" s="1"/>
  <c r="DY25" i="35"/>
  <c r="JT26" i="35"/>
  <c r="IV27" i="35"/>
  <c r="CL37" i="35"/>
  <c r="FR42" i="35"/>
  <c r="GD45" i="35"/>
  <c r="JT46" i="35"/>
  <c r="CL9" i="35"/>
  <c r="CM16" i="35"/>
  <c r="CL24" i="35"/>
  <c r="EA41" i="35"/>
  <c r="ED41" i="35" s="1"/>
  <c r="DY41" i="35"/>
  <c r="JT42" i="35"/>
  <c r="IV43" i="35"/>
  <c r="JT43" i="35"/>
  <c r="JS48" i="35"/>
  <c r="AP50" i="35"/>
  <c r="FR13" i="35"/>
  <c r="CM40" i="35"/>
  <c r="CL40" i="35"/>
  <c r="IV40" i="35"/>
  <c r="JT40" i="35"/>
  <c r="JS14" i="35"/>
  <c r="AP21" i="35"/>
  <c r="AP6" i="35"/>
  <c r="CM11" i="35"/>
  <c r="FR11" i="35"/>
  <c r="JS12" i="35"/>
  <c r="CL16" i="35"/>
  <c r="JT17" i="35"/>
  <c r="GD24" i="35"/>
  <c r="CL32" i="35"/>
  <c r="AP35" i="35"/>
  <c r="EA47" i="35"/>
  <c r="ED47" i="35" s="1"/>
  <c r="DY47" i="35"/>
  <c r="EA49" i="35"/>
  <c r="ED49" i="35" s="1"/>
  <c r="DY49" i="35"/>
  <c r="AP18" i="35"/>
  <c r="CM8" i="35"/>
  <c r="JT8" i="35"/>
  <c r="AP9" i="35"/>
  <c r="CM19" i="35"/>
  <c r="AP31" i="35"/>
  <c r="JT12" i="35"/>
  <c r="JT15" i="35"/>
  <c r="CL20" i="35"/>
  <c r="JT20" i="35"/>
  <c r="JT23" i="35"/>
  <c r="AP37" i="35"/>
  <c r="AP39" i="35"/>
  <c r="EA14" i="35"/>
  <c r="ED14" i="35" s="1"/>
  <c r="DY14" i="35"/>
  <c r="JT7" i="35"/>
  <c r="JT10" i="35"/>
  <c r="CL7" i="35"/>
  <c r="GD11" i="35"/>
  <c r="FF26" i="35"/>
  <c r="AO27" i="35"/>
  <c r="AP27" i="35" s="1"/>
  <c r="AP28" i="35"/>
  <c r="EA34" i="35"/>
  <c r="ED34" i="35" s="1"/>
  <c r="DY34" i="35"/>
  <c r="AO40" i="35"/>
  <c r="AP40" i="35" s="1"/>
  <c r="JS25" i="35"/>
  <c r="JS16" i="35"/>
  <c r="JT18" i="35"/>
  <c r="CM7" i="35"/>
  <c r="EA13" i="35"/>
  <c r="ED13" i="35" s="1"/>
  <c r="DY13" i="35"/>
  <c r="JS13" i="35"/>
  <c r="GD23" i="35"/>
  <c r="JS26" i="35"/>
  <c r="AP29" i="35"/>
  <c r="IV35" i="35"/>
  <c r="JT35" i="35"/>
  <c r="JS41" i="35"/>
  <c r="GD44" i="35"/>
  <c r="JT45" i="35"/>
  <c r="EA46" i="35"/>
  <c r="ED46" i="35" s="1"/>
  <c r="DY46" i="35"/>
  <c r="AP51" i="35"/>
  <c r="IV26" i="35"/>
  <c r="IV34" i="35"/>
  <c r="IV42" i="35"/>
  <c r="CM50" i="35"/>
  <c r="IV51" i="35"/>
  <c r="JT39" i="35"/>
  <c r="DY26" i="35"/>
  <c r="JT30" i="35"/>
  <c r="JT36" i="35"/>
  <c r="DY42" i="35"/>
  <c r="JT48" i="35"/>
  <c r="DY15" i="35"/>
  <c r="JT19" i="35"/>
  <c r="JT22" i="35"/>
  <c r="DY35" i="35"/>
  <c r="JT37" i="35"/>
  <c r="DY43" i="35"/>
  <c r="JT49" i="35"/>
  <c r="B49" i="18"/>
  <c r="F2" i="32" l="1"/>
  <c r="F3" i="32"/>
  <c r="G3" i="32"/>
  <c r="H3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F16" i="32"/>
  <c r="G16" i="32"/>
  <c r="H16" i="32"/>
  <c r="F17" i="32"/>
  <c r="G17" i="32"/>
  <c r="H17" i="32"/>
  <c r="F18" i="32"/>
  <c r="G18" i="32"/>
  <c r="H18" i="32"/>
  <c r="F19" i="32"/>
  <c r="G19" i="32"/>
  <c r="H19" i="32"/>
  <c r="F20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F44" i="32"/>
  <c r="G44" i="32"/>
  <c r="H44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H2" i="32"/>
  <c r="G2" i="32"/>
  <c r="D2" i="21" l="1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2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2" i="18"/>
  <c r="F49" i="10" l="1"/>
  <c r="F48" i="10"/>
  <c r="G49" i="10"/>
  <c r="C49" i="10"/>
  <c r="D49" i="10"/>
  <c r="E49" i="10"/>
  <c r="B49" i="10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E50" i="13" l="1"/>
  <c r="E51" i="13" s="1"/>
  <c r="J3" i="13"/>
  <c r="I3" i="13"/>
  <c r="H3" i="13"/>
  <c r="G50" i="13"/>
  <c r="G51" i="13" s="1"/>
  <c r="F50" i="13"/>
  <c r="F51" i="13" l="1"/>
  <c r="I50" i="13"/>
  <c r="J52" i="24"/>
  <c r="K52" i="24" s="1"/>
  <c r="J51" i="24"/>
  <c r="K51" i="24" s="1"/>
  <c r="J50" i="24"/>
  <c r="K50" i="24" s="1"/>
  <c r="J49" i="24"/>
  <c r="K49" i="24" s="1"/>
  <c r="J48" i="24"/>
  <c r="K48" i="24" s="1"/>
  <c r="J47" i="24"/>
  <c r="K47" i="24" s="1"/>
  <c r="J46" i="24"/>
  <c r="K46" i="24" s="1"/>
  <c r="J45" i="24"/>
  <c r="K45" i="24" s="1"/>
  <c r="J44" i="24"/>
  <c r="K44" i="24" s="1"/>
  <c r="J43" i="24"/>
  <c r="K43" i="24" s="1"/>
  <c r="J42" i="24"/>
  <c r="K42" i="24" s="1"/>
  <c r="J41" i="24"/>
  <c r="K41" i="24" s="1"/>
  <c r="J40" i="24"/>
  <c r="K40" i="24" s="1"/>
  <c r="J39" i="24"/>
  <c r="K39" i="24" s="1"/>
  <c r="J38" i="24"/>
  <c r="K38" i="24" s="1"/>
  <c r="J37" i="24"/>
  <c r="K37" i="24" s="1"/>
  <c r="J36" i="24"/>
  <c r="K36" i="24" s="1"/>
  <c r="J35" i="24"/>
  <c r="K35" i="24" s="1"/>
  <c r="J34" i="24"/>
  <c r="K34" i="24" s="1"/>
  <c r="J33" i="24"/>
  <c r="K33" i="24" s="1"/>
  <c r="J32" i="24"/>
  <c r="K32" i="24" s="1"/>
  <c r="J31" i="24"/>
  <c r="K31" i="24" s="1"/>
  <c r="J30" i="24"/>
  <c r="K30" i="24" s="1"/>
  <c r="J29" i="24"/>
  <c r="K29" i="24" s="1"/>
  <c r="J28" i="24"/>
  <c r="K28" i="24" s="1"/>
  <c r="J27" i="24"/>
  <c r="K27" i="24" s="1"/>
  <c r="J26" i="24"/>
  <c r="K26" i="24" s="1"/>
  <c r="J25" i="24"/>
  <c r="K25" i="24" s="1"/>
  <c r="J24" i="24"/>
  <c r="K24" i="24" s="1"/>
  <c r="J23" i="24"/>
  <c r="K23" i="24" s="1"/>
  <c r="J22" i="24"/>
  <c r="K22" i="24" s="1"/>
  <c r="J21" i="24"/>
  <c r="K21" i="24" s="1"/>
  <c r="J20" i="24"/>
  <c r="K20" i="24" s="1"/>
  <c r="J19" i="24"/>
  <c r="K19" i="24" s="1"/>
  <c r="J18" i="24"/>
  <c r="K18" i="24" s="1"/>
  <c r="J17" i="24"/>
  <c r="K17" i="24" s="1"/>
  <c r="J16" i="24"/>
  <c r="K16" i="24" s="1"/>
  <c r="J15" i="24"/>
  <c r="K15" i="24" s="1"/>
  <c r="J14" i="24"/>
  <c r="K14" i="24" s="1"/>
  <c r="J13" i="24"/>
  <c r="K13" i="24" s="1"/>
  <c r="J12" i="24"/>
  <c r="K12" i="24" s="1"/>
  <c r="J11" i="24"/>
  <c r="K11" i="24" s="1"/>
  <c r="J10" i="24"/>
  <c r="K10" i="24" s="1"/>
  <c r="J9" i="24"/>
  <c r="K9" i="24" s="1"/>
  <c r="J8" i="24"/>
  <c r="K8" i="24" s="1"/>
  <c r="J7" i="24"/>
  <c r="K7" i="24" s="1"/>
  <c r="J6" i="24"/>
  <c r="K6" i="24" s="1"/>
  <c r="E2" i="6" l="1"/>
  <c r="D3" i="21"/>
  <c r="D4" i="21"/>
  <c r="D5" i="21"/>
  <c r="D6" i="21"/>
  <c r="D7" i="21"/>
  <c r="D8" i="21"/>
  <c r="D9" i="21"/>
  <c r="D10" i="21"/>
  <c r="D11" i="21"/>
  <c r="D12" i="21"/>
  <c r="D13" i="21"/>
  <c r="C14" i="21"/>
  <c r="B14" i="21"/>
  <c r="E3" i="6" l="1"/>
  <c r="D14" i="21"/>
  <c r="C49" i="18"/>
  <c r="D49" i="18"/>
  <c r="E49" i="18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C50" i="13"/>
  <c r="C3" i="14" s="1"/>
  <c r="D50" i="13"/>
  <c r="B50" i="13"/>
  <c r="H50" i="13" s="1"/>
  <c r="B3" i="14" s="1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2" i="10"/>
  <c r="E4" i="6" l="1"/>
  <c r="G49" i="18"/>
  <c r="B3" i="19" s="1"/>
  <c r="B2" i="19"/>
  <c r="J50" i="13"/>
  <c r="D3" i="14" s="1"/>
  <c r="E5" i="6" l="1"/>
  <c r="E6" i="6" l="1"/>
  <c r="E7" i="6" l="1"/>
  <c r="E8" i="6" l="1"/>
  <c r="E9" i="6" l="1"/>
  <c r="E10" i="6" l="1"/>
  <c r="E11" i="6" l="1"/>
  <c r="E12" i="6" l="1"/>
  <c r="E13" i="6" l="1"/>
  <c r="E14" i="6" l="1"/>
  <c r="E15" i="6" l="1"/>
  <c r="E16" i="6" l="1"/>
  <c r="E17" i="6" l="1"/>
  <c r="E18" i="6" l="1"/>
  <c r="E19" i="6" l="1"/>
  <c r="E20" i="6" l="1"/>
  <c r="E21" i="6" l="1"/>
  <c r="E22" i="6" l="1"/>
  <c r="E23" i="6" l="1"/>
  <c r="E24" i="6" l="1"/>
  <c r="E25" i="6" l="1"/>
  <c r="E26" i="6" l="1"/>
  <c r="E27" i="6" l="1"/>
  <c r="E28" i="6" l="1"/>
  <c r="E29" i="6" l="1"/>
  <c r="E30" i="6" l="1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F47" i="6"/>
  <c r="F48" i="6" l="1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Parinita</author>
  </authors>
  <commentList>
    <comment ref="CN3" authorId="0" shapeId="0" xr:uid="{53696114-038E-409C-9D60-0C967652C174}">
      <text>
        <r>
          <rPr>
            <b/>
            <sz val="9"/>
            <color indexed="81"/>
            <rFont val="Tahoma"/>
            <family val="2"/>
          </rPr>
          <t>Parinita:</t>
        </r>
        <r>
          <rPr>
            <sz val="9"/>
            <color indexed="81"/>
            <rFont val="Tahoma"/>
            <family val="2"/>
          </rPr>
          <t xml:space="preserve">
There is no new data</t>
        </r>
      </text>
    </comment>
  </commentList>
</comments>
</file>

<file path=xl/sharedStrings.xml><?xml version="1.0" encoding="utf-8"?>
<sst xmlns="http://schemas.openxmlformats.org/spreadsheetml/2006/main" count="1589" uniqueCount="317">
  <si>
    <t>Baringo</t>
  </si>
  <si>
    <t>Bomet</t>
  </si>
  <si>
    <t>Bungoma</t>
  </si>
  <si>
    <t>Busia</t>
  </si>
  <si>
    <t>Elgeyo-Marakwet</t>
  </si>
  <si>
    <t>Embu</t>
  </si>
  <si>
    <t>Garissa</t>
  </si>
  <si>
    <t xml:space="preserve">Homa Bay </t>
  </si>
  <si>
    <t>Isiolo</t>
  </si>
  <si>
    <t>Kajiado</t>
  </si>
  <si>
    <t>Kakamega</t>
  </si>
  <si>
    <t>Kericho</t>
  </si>
  <si>
    <t>Kiambu</t>
  </si>
  <si>
    <t>Kilifi</t>
  </si>
  <si>
    <t>Kirinyaga</t>
  </si>
  <si>
    <t>Kisii</t>
  </si>
  <si>
    <t>Kisumu</t>
  </si>
  <si>
    <t>Kitui</t>
  </si>
  <si>
    <t>Kwale</t>
  </si>
  <si>
    <t>Laikipia</t>
  </si>
  <si>
    <t>Lamu</t>
  </si>
  <si>
    <t>Machakos</t>
  </si>
  <si>
    <t>Makueni</t>
  </si>
  <si>
    <t>Mandera</t>
  </si>
  <si>
    <t>Marsabit</t>
  </si>
  <si>
    <t>Meru</t>
  </si>
  <si>
    <t>Migori</t>
  </si>
  <si>
    <t>Mombasa</t>
  </si>
  <si>
    <t>Murang'a</t>
  </si>
  <si>
    <t>Nairobi</t>
  </si>
  <si>
    <t>Nakuru</t>
  </si>
  <si>
    <t>Nandi</t>
  </si>
  <si>
    <t>Narok</t>
  </si>
  <si>
    <t>Nyamira</t>
  </si>
  <si>
    <t>Nyandarua</t>
  </si>
  <si>
    <t>Nyeri</t>
  </si>
  <si>
    <t>Samburu</t>
  </si>
  <si>
    <t>Siaya</t>
  </si>
  <si>
    <t>Taita-Taveta</t>
  </si>
  <si>
    <t>Tana River</t>
  </si>
  <si>
    <t>Tharaka-Nithi</t>
  </si>
  <si>
    <t>Trans-Nzoia</t>
  </si>
  <si>
    <t>Turkana</t>
  </si>
  <si>
    <t>Uasin Gishu</t>
  </si>
  <si>
    <t>Vihiga</t>
  </si>
  <si>
    <t>Wajir</t>
  </si>
  <si>
    <t>West Pokot</t>
  </si>
  <si>
    <t>County</t>
  </si>
  <si>
    <t>IPR</t>
  </si>
  <si>
    <t>Estimated  new Infections (adults and children)</t>
  </si>
  <si>
    <t>Cumulative % of new infections</t>
  </si>
  <si>
    <t>Cumulative number of new infections</t>
  </si>
  <si>
    <t>FSW</t>
  </si>
  <si>
    <t>MSM</t>
  </si>
  <si>
    <t>IDU</t>
  </si>
  <si>
    <t>Key population size estimates, 2020</t>
  </si>
  <si>
    <t>PWID</t>
  </si>
  <si>
    <t>Number of men aged 15-64</t>
  </si>
  <si>
    <t>Total KP members</t>
  </si>
  <si>
    <t># of KP members per 1,000 men aged 15-64 years</t>
  </si>
  <si>
    <t>Concentrated</t>
  </si>
  <si>
    <t>Generalizing</t>
  </si>
  <si>
    <t>Mixed</t>
  </si>
  <si>
    <t>Estimated number of pregnancies</t>
  </si>
  <si>
    <t>% of estimated pregnant women tested for HIV</t>
  </si>
  <si>
    <t>Contact coverage</t>
  </si>
  <si>
    <t>Contact coverage %</t>
  </si>
  <si>
    <t>Estimate</t>
  </si>
  <si>
    <t>Estimated need</t>
  </si>
  <si>
    <t>Estimated Uncircumcised Men (15 +)</t>
  </si>
  <si>
    <t>Conducted VMMC</t>
  </si>
  <si>
    <t>HIV incidence per 1,000 (2022)</t>
  </si>
  <si>
    <t>HIV prevalence (%) in general poulation age 15-49 (2021)</t>
  </si>
  <si>
    <t>County/subcounty</t>
  </si>
  <si>
    <t>Estimated HIV prevalence (from the master list )</t>
  </si>
  <si>
    <t>Key population size estimates(from master list)</t>
  </si>
  <si>
    <t>Epidemic typlogy (concentarted, generlalizing or mixed)</t>
  </si>
  <si>
    <t>Typology</t>
  </si>
  <si>
    <t>AGYW % contact coverage</t>
  </si>
  <si>
    <t>ABYM % contact coverage</t>
  </si>
  <si>
    <t>Contact coverage (AGYW)</t>
  </si>
  <si>
    <t>Contact coverage (ABYM)</t>
  </si>
  <si>
    <t>Homa Bay</t>
  </si>
  <si>
    <t xml:space="preserve">Nairobi </t>
  </si>
  <si>
    <t>Estimated PLHIV</t>
  </si>
  <si>
    <t>1st 95</t>
  </si>
  <si>
    <t>2nd 95</t>
  </si>
  <si>
    <t>3rd 95</t>
  </si>
  <si>
    <t>People who know their status</t>
  </si>
  <si>
    <t>PLHIV who are on ART</t>
  </si>
  <si>
    <t>PLHIV who are virally supressed</t>
  </si>
  <si>
    <t>x`</t>
  </si>
  <si>
    <t>Population (census 2019)</t>
  </si>
  <si>
    <t>HIV incidence (NACC, 2020)</t>
  </si>
  <si>
    <t>HIV incidence (NACC, 2021)</t>
  </si>
  <si>
    <t>HIV incidence (NACC, 2022)</t>
  </si>
  <si>
    <t xml:space="preserve"> HIV Prevalence 15-49 years (NACC 2020)</t>
  </si>
  <si>
    <t>HIV Prevalence 15-49 years (NACC 2021)</t>
  </si>
  <si>
    <t>HIV Prevalence 15-49 years (NACC 2022)</t>
  </si>
  <si>
    <t>Incidence Prevalence Ratio (NACC 2020)</t>
  </si>
  <si>
    <t>Incidence Prevalence Ratio (NACC 2021)</t>
  </si>
  <si>
    <t>Incidence Prevalence Ratio (NACC 2022)</t>
  </si>
  <si>
    <t xml:space="preserve"> Epidemic typology NACC 2020</t>
  </si>
  <si>
    <t xml:space="preserve"> Epidemic typology NACC 2021</t>
  </si>
  <si>
    <t xml:space="preserve"> Epidemic typology NACC 2022</t>
  </si>
  <si>
    <t>(5)Percentage of men and women aged 15-64 years who reported receiving HIV test 12 months before survey and received results (KENPHIA 2018)</t>
  </si>
  <si>
    <t>(6) Percentage of older adolescents and young adults  who have had sexual intercourse before the age of 15 years (Kenphia 2018)</t>
  </si>
  <si>
    <t xml:space="preserve">(7) Percentage who reported having sex with a non-marital, non-cohabiting partner in the past 12 months among those who reported having sex
in the past 12 months (kenphia 2018)
</t>
  </si>
  <si>
    <t>(8) Percentage who reported using a condom the last time they had sex with a non-marital, non-cohabiting partner, among those who had who reported having sex
with a non-marital, non-cohabiting partner (kenphia 2018)
in the past 12 months</t>
  </si>
  <si>
    <t>(9) % adult men (15-64 years) who reported being circumcised (Kenphia 2018)</t>
  </si>
  <si>
    <t>Key Population Size Estimates (KPSE II, 2020)</t>
  </si>
  <si>
    <t>Teenage pregnacies (10-19 years) (MoH 711, KHIS 2020)</t>
  </si>
  <si>
    <t>Teenage pregnacies (10-19 years) (MoH 711, KHIS 2021)</t>
  </si>
  <si>
    <t>Teenage pregnacies (10-19 years) (MoH 711, KHIS 2022)</t>
  </si>
  <si>
    <t>School Enrollment for Girls (Department of education, 2019)</t>
  </si>
  <si>
    <t xml:space="preserve"> Among women aged 15-64 years, percentage who ever experienced physical or sexual violence (Kenphia 2018)</t>
  </si>
  <si>
    <t>Key Population Prevalence (2017)</t>
  </si>
  <si>
    <t>PMTCT, MoH 731 (2020)</t>
  </si>
  <si>
    <t>PMTCT  (MoH 731, KHIS 2020)</t>
  </si>
  <si>
    <t>PMTCT  (MoH 731, KHIS 2021)</t>
  </si>
  <si>
    <t>PMTCT  (MoH 731, KHIS 2022)</t>
  </si>
  <si>
    <t>AGYW programme (MoH 731, HIV testing , 15-24 AGYW, 2020)</t>
  </si>
  <si>
    <t>AGYW programme (MoH 731, HIV testing , 15-24 AGYW, 2021)</t>
  </si>
  <si>
    <t>ABYM programme (MoH 731, HIV testing , 15-24 ABYM, 2020)</t>
  </si>
  <si>
    <t>ABYM programme (MoH 731, HIV testing , 15-24 ABYM, 2021)</t>
  </si>
  <si>
    <t>ABYM programme (MoH 731, HIV testing , 15-24 ABYM, 2022)</t>
  </si>
  <si>
    <t xml:space="preserve"> FSW (DHIS,  MoH 731 plus, 2020)</t>
  </si>
  <si>
    <t xml:space="preserve"> FSW (DHIS,  MoH 731 plus, 2021)</t>
  </si>
  <si>
    <t>FSW (DHIS,  MoH 731 plus, 2022)</t>
  </si>
  <si>
    <t>MSM (DHIS, 731 plus, 2020)</t>
  </si>
  <si>
    <t xml:space="preserve"> MSM (DHIS, 731 plus, 2021)</t>
  </si>
  <si>
    <t xml:space="preserve"> MSM (DHIS, 731 plus, 2022)</t>
  </si>
  <si>
    <t>PWID (MoH 731 plus, 2020)</t>
  </si>
  <si>
    <t>PWID (MoH 731 plus, 2021)</t>
  </si>
  <si>
    <t>PWID (MoH 731 plus, 2022)</t>
  </si>
  <si>
    <t>PWID MAT (MoH 731 plus, 2020)</t>
  </si>
  <si>
    <t>PWID MAT (MoH 731 plus, 2021)</t>
  </si>
  <si>
    <t>PWID MAT (MoH 731 plus, 2022)</t>
  </si>
  <si>
    <t>Transgender people (MoH 731 plus, 2020)</t>
  </si>
  <si>
    <t>Transgender people (MoH 731 plus, 2021)</t>
  </si>
  <si>
    <t>Transgender people (MoH 731 plus, 2022)</t>
  </si>
  <si>
    <t>VMMC (Moh 731 DHIS 2020)</t>
  </si>
  <si>
    <t>VMMC (Moh 731 DHIS 2021)</t>
  </si>
  <si>
    <t>VMMC (Moh 731 DHIS 2022)</t>
  </si>
  <si>
    <t>FSW PrEP (prep summary tool, 2020)</t>
  </si>
  <si>
    <t>MSM PrEP (prep summary tool 2020)</t>
  </si>
  <si>
    <t>PWID PrEP (prep summary tool 2020)</t>
  </si>
  <si>
    <t>Transgender Populations PreP (prep summary tool 2020)</t>
  </si>
  <si>
    <t>FSW PrEP (prep summary tool, 2021)</t>
  </si>
  <si>
    <t>MSMPrEP (prep summary tool, 2021)</t>
  </si>
  <si>
    <t>PWID PrEP (prep summary tool, 2021)</t>
  </si>
  <si>
    <t>Transgender PrEP (prep summary tool, 2021)</t>
  </si>
  <si>
    <t>FSW PrEP (prep summary tool, 2022)</t>
  </si>
  <si>
    <t>MSM PrEP (prep summary tool, 2022)</t>
  </si>
  <si>
    <t>PWID PrEP (prep summary tool, 2022)</t>
  </si>
  <si>
    <t>Transgender population (prep summary tool 2022)</t>
  </si>
  <si>
    <t>AGYW PrEP (prep summary tool 2020)</t>
  </si>
  <si>
    <t>AGYW PrEP (prep summary tool 2021)</t>
  </si>
  <si>
    <t>AGYW PrEP (DHISprep summary tool 2022)</t>
  </si>
  <si>
    <t>Sero Discordent couples PrEP (prep summary tool 2020)</t>
  </si>
  <si>
    <t>Sero Discordent couples PrEP (prep summary tool  2021)</t>
  </si>
  <si>
    <t>Sero Discordent couples PrEP (prep summary tool  2022)</t>
  </si>
  <si>
    <t>Total on PrEP (prep summary tool 2020)</t>
  </si>
  <si>
    <t>Total on PrEP (prep summary tool 2021)</t>
  </si>
  <si>
    <t>Total on PrEP (prep summary tool 2022)</t>
  </si>
  <si>
    <t>95-95-95 Uptake (KHIS 2020)</t>
  </si>
  <si>
    <t>95-95-95 Coverage (KHIS Data 2020)</t>
  </si>
  <si>
    <t>95-95-95 Uptake (KHIS 2021)</t>
  </si>
  <si>
    <t>95-95-95 Coverage (KHIS Data 2021)</t>
  </si>
  <si>
    <t>95-95-95 Uptake (KHIS 2022)</t>
  </si>
  <si>
    <t>95-95-95 Coverage (KHIS Data 2022)</t>
  </si>
  <si>
    <t>Counties</t>
  </si>
  <si>
    <t>Total</t>
  </si>
  <si>
    <t>Male</t>
  </si>
  <si>
    <t>Female</t>
  </si>
  <si>
    <t>Sex ratio (male/1000 females)</t>
  </si>
  <si>
    <t>Sex ratio (female/1000 males)</t>
  </si>
  <si>
    <t>HIV Incidence (15+) (per 1000)</t>
  </si>
  <si>
    <t>County incidence ranking</t>
  </si>
  <si>
    <t>20% of IPR</t>
  </si>
  <si>
    <t>Estimated incidence with the 20% reduction in IPR</t>
  </si>
  <si>
    <t>IPR reduction 20% impact</t>
  </si>
  <si>
    <t>Number of Infections averted with reduction of 20% IPR</t>
  </si>
  <si>
    <t>20% IPR impact</t>
  </si>
  <si>
    <t>Epidemic Typology</t>
  </si>
  <si>
    <t>Men</t>
  </si>
  <si>
    <t># of FSW per 1000 adult males</t>
  </si>
  <si>
    <t># of MSM per 1000 adult males</t>
  </si>
  <si>
    <t>Transgender Population</t>
  </si>
  <si>
    <t>Estimated Pregnancies</t>
  </si>
  <si>
    <t>Pregnant women who visited ANC</t>
  </si>
  <si>
    <t xml:space="preserve"> Adolescents (10-14 years) Presenting With Pregnancy at 1st ANC Visit</t>
  </si>
  <si>
    <t>Adolescents (15-19 years) Presenting With Pregnancy at 1st ANC Visit</t>
  </si>
  <si>
    <t>Total Teenage pregnacies (10-19 years)</t>
  </si>
  <si>
    <t>Youth (20-24 years) presenting with pregnancy at 1st ANC Visit</t>
  </si>
  <si>
    <t>% of pregnancies among Teenage girls</t>
  </si>
  <si>
    <t>% of pregnancies among AGYW</t>
  </si>
  <si>
    <t>Primary</t>
  </si>
  <si>
    <t>Secondary</t>
  </si>
  <si>
    <t>Drop in Numbers</t>
  </si>
  <si>
    <t>% drop</t>
  </si>
  <si>
    <t>Women aged 15-64 years</t>
  </si>
  <si>
    <t>Prevalence (FSW)</t>
  </si>
  <si>
    <t>Prevalence MSM</t>
  </si>
  <si>
    <t>Prevalence PWID</t>
  </si>
  <si>
    <t>Pregnant Women who Tested for HIV at ANC, L&amp;D, PNC</t>
  </si>
  <si>
    <t>% of estimated pregnant women who tested for HIV</t>
  </si>
  <si>
    <t>PMTCT need</t>
  </si>
  <si>
    <t>Total Positives identified</t>
  </si>
  <si>
    <t>Total Positive Women on HAART</t>
  </si>
  <si>
    <t>% of estimated Pregnant Women with PMTCT need on HAART</t>
  </si>
  <si>
    <t>Population in need (based on UNAIDS KPSE, 15-24, 2022)</t>
  </si>
  <si>
    <t>Contact Coverage (HIV testing, 14-24 years, MoH 731, 2020)</t>
  </si>
  <si>
    <t>%need</t>
  </si>
  <si>
    <t>% Contact coverage</t>
  </si>
  <si>
    <t>Contact Coverage (Active KP, MoH 731 plus)</t>
  </si>
  <si>
    <t>%  contact coverage</t>
  </si>
  <si>
    <t>Contact Coverage</t>
  </si>
  <si>
    <t>% contact coverage</t>
  </si>
  <si>
    <t>% VMMc conducted</t>
  </si>
  <si>
    <t>Estimation</t>
  </si>
  <si>
    <t>Initiated PrEP</t>
  </si>
  <si>
    <t>% coverage</t>
  </si>
  <si>
    <t>First 95</t>
  </si>
  <si>
    <t>Second 95</t>
  </si>
  <si>
    <t>Third 95</t>
  </si>
  <si>
    <t>(36.2)</t>
  </si>
  <si>
    <t>(20.3)</t>
  </si>
  <si>
    <t>(60.5)</t>
  </si>
  <si>
    <t>*</t>
  </si>
  <si>
    <t>NA</t>
  </si>
  <si>
    <t>Generalising</t>
  </si>
  <si>
    <t>(30.6)</t>
  </si>
  <si>
    <t>(42.0)</t>
  </si>
  <si>
    <t>(35.0)</t>
  </si>
  <si>
    <t>Generalizng</t>
  </si>
  <si>
    <t>(29.4)</t>
  </si>
  <si>
    <t>(56.8)</t>
  </si>
  <si>
    <t>(31.6)</t>
  </si>
  <si>
    <t>(40.9)</t>
  </si>
  <si>
    <t>(2.9)</t>
  </si>
  <si>
    <t>(65.8)</t>
  </si>
  <si>
    <t>(42.6)</t>
  </si>
  <si>
    <t>(19.4)</t>
  </si>
  <si>
    <t>(35.6)</t>
  </si>
  <si>
    <t>(3.2)</t>
  </si>
  <si>
    <t>(6.6)</t>
  </si>
  <si>
    <t>(30.7)</t>
  </si>
  <si>
    <t>(39.3)</t>
  </si>
  <si>
    <t>(42.8)</t>
  </si>
  <si>
    <t>(22.1)</t>
  </si>
  <si>
    <t>(61.5)</t>
  </si>
  <si>
    <t>(51.8)</t>
  </si>
  <si>
    <t>(9.1)</t>
  </si>
  <si>
    <t>(47.2)</t>
  </si>
  <si>
    <t>(31.5)</t>
  </si>
  <si>
    <t>(40.0)</t>
  </si>
  <si>
    <t>(7.4)</t>
  </si>
  <si>
    <t>(38.4)</t>
  </si>
  <si>
    <t>(47.3)</t>
  </si>
  <si>
    <t>(29.7)</t>
  </si>
  <si>
    <t>(18.3)</t>
  </si>
  <si>
    <t>(52.7)</t>
  </si>
  <si>
    <t>(38.2)</t>
  </si>
  <si>
    <t>(60.0)</t>
  </si>
  <si>
    <t>(50.1)</t>
  </si>
  <si>
    <t>(29.2)</t>
  </si>
  <si>
    <t>(59.0)</t>
  </si>
  <si>
    <t>(29.1)</t>
  </si>
  <si>
    <t>(25.3)</t>
  </si>
  <si>
    <t>(3.0)</t>
  </si>
  <si>
    <t>(39.0)</t>
  </si>
  <si>
    <t>(23.7)</t>
  </si>
  <si>
    <t>(1.6)</t>
  </si>
  <si>
    <t>(70.2)</t>
  </si>
  <si>
    <t>(27.2)</t>
  </si>
  <si>
    <t>(51.6)</t>
  </si>
  <si>
    <t>(32.1)</t>
  </si>
  <si>
    <t>(57.4)</t>
  </si>
  <si>
    <t>(55.9)</t>
  </si>
  <si>
    <t>(50.5)</t>
  </si>
  <si>
    <t>(32.0)</t>
  </si>
  <si>
    <t>(65.9)</t>
  </si>
  <si>
    <t>(44.2)</t>
  </si>
  <si>
    <t>(34.9)</t>
  </si>
  <si>
    <t>Contact Coverage (HIV testing, 15-24 years, MoH 731, 2021)</t>
  </si>
  <si>
    <t>AGYW programme (MoH 731, HIV testing , 15-24 AGYW, 2022)</t>
  </si>
  <si>
    <t xml:space="preserve">Conducted VMMC </t>
  </si>
  <si>
    <t>AGYW Population (15-24 years, census 2019)</t>
  </si>
  <si>
    <t>ABYW Population (15-24 years, census 2019)</t>
  </si>
  <si>
    <t>Contact Coverage (HIV testing, 15-24 years, MoH 731, 2020)</t>
  </si>
  <si>
    <t>ABYM Population (15-24 years, census 2019)</t>
  </si>
  <si>
    <t>AGYW contact Coverage (HIV testing, 14-24 years, MoH 731, 2021)</t>
  </si>
  <si>
    <t>ABYM contact Coverage (HIV testing, 14-24 years, MoH 731, 2021)</t>
  </si>
  <si>
    <t>Version 5: May 3, 2023</t>
  </si>
  <si>
    <t>GP</t>
  </si>
  <si>
    <t xml:space="preserve">AGYW population in need </t>
  </si>
  <si>
    <t xml:space="preserve">ABYM population in need </t>
  </si>
  <si>
    <t>Gap between 1st and 3rd</t>
  </si>
  <si>
    <t>Division</t>
  </si>
  <si>
    <t>Multiplication</t>
  </si>
  <si>
    <t>Estimated  new infections (adults and children) (2021)</t>
  </si>
  <si>
    <t>Estimated # of uncircumcised men and boys</t>
  </si>
  <si>
    <t>% of uncircumcised men and boys circumcised</t>
  </si>
  <si>
    <t>HIV incidence per 1,000 (2021)</t>
  </si>
  <si>
    <t>Estimated  new Infections (adults and children) (2021)</t>
  </si>
  <si>
    <t>National coverage</t>
  </si>
  <si>
    <t>Estimated number of pregnancies (2021)</t>
  </si>
  <si>
    <t># of pregnant women tested for HIV (Jan-Dec, 2021)</t>
  </si>
  <si>
    <t>Estimated PMTCT need (2021)</t>
  </si>
  <si>
    <t># of HIV positive women on ART (2022)</t>
  </si>
  <si>
    <t>% of estimated HIV positive pregnant women on ART</t>
  </si>
  <si>
    <t>Estimated need for PMTCT</t>
  </si>
  <si>
    <t>Contact coverage (October-December 2021, Active KP, MoH 731 plus, KHMIS)</t>
  </si>
  <si>
    <t>AGYW population in need (based on UNAIDS KPSE, 15-24, 2021)</t>
  </si>
  <si>
    <t>ABYM population in need (based on UNAIDS KPSE, 15-24, 2021)</t>
  </si>
  <si>
    <t>Conducted VMMC (MOH 731 DLHIS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</si>
</sst>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0.000"/>
    <numFmt numFmtId="167" formatCode="_(* #,##0_);_(* \(#,##0\);_(* &quot;-&quot;??_);_(@_)"/>
    <numFmt numFmtId="168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71">
    <xf numFmtId="0" fontId="0" fillId="0" borderId="0" xfId="0"/>
    <xf numFmtId="0" fontId="0" fillId="0" borderId="1" xfId="0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1" xfId="0" applyBorder="1" applyAlignment="1">
      <alignment wrapText="1"/>
    </xf>
    <xf numFmtId="1" fontId="0" fillId="3" borderId="1" xfId="0" applyNumberFormat="1" applyFill="1" applyBorder="1"/>
    <xf numFmtId="0" fontId="0" fillId="3" borderId="4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3" borderId="2" xfId="0" applyNumberForma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66" fontId="0" fillId="3" borderId="1" xfId="0" applyNumberFormat="1" applyFill="1" applyBorder="1"/>
    <xf numFmtId="0" fontId="0" fillId="3" borderId="9" xfId="0" applyFill="1" applyBorder="1"/>
    <xf numFmtId="0" fontId="2" fillId="3" borderId="9" xfId="0" applyFont="1" applyFill="1" applyBorder="1"/>
    <xf numFmtId="1" fontId="0" fillId="3" borderId="3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2" xfId="0" applyBorder="1"/>
    <xf numFmtId="1" fontId="0" fillId="2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 wrapText="1"/>
    </xf>
    <xf numFmtId="1" fontId="0" fillId="3" borderId="2" xfId="0" applyNumberFormat="1" applyFill="1" applyBorder="1" applyAlignment="1">
      <alignment wrapText="1"/>
    </xf>
    <xf numFmtId="1" fontId="0" fillId="3" borderId="6" xfId="0" applyNumberForma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0" fontId="0" fillId="3" borderId="9" xfId="0" applyFill="1" applyBorder="1" applyAlignment="1">
      <alignment wrapText="1"/>
    </xf>
    <xf numFmtId="9" fontId="0" fillId="3" borderId="1" xfId="0" applyNumberFormat="1" applyFill="1" applyBorder="1" applyAlignment="1">
      <alignment wrapText="1"/>
    </xf>
    <xf numFmtId="10" fontId="0" fillId="3" borderId="1" xfId="0" applyNumberFormat="1" applyFill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2" fontId="0" fillId="3" borderId="2" xfId="0" applyNumberFormat="1" applyFill="1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0" fillId="3" borderId="10" xfId="0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wrapText="1"/>
    </xf>
    <xf numFmtId="10" fontId="0" fillId="3" borderId="1" xfId="0" applyNumberFormat="1" applyFill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67" fontId="0" fillId="3" borderId="3" xfId="2" applyNumberFormat="1" applyFont="1" applyFill="1" applyBorder="1"/>
    <xf numFmtId="167" fontId="0" fillId="3" borderId="1" xfId="2" applyNumberFormat="1" applyFont="1" applyFill="1" applyBorder="1" applyAlignment="1">
      <alignment wrapText="1"/>
    </xf>
    <xf numFmtId="167" fontId="0" fillId="3" borderId="9" xfId="2" applyNumberFormat="1" applyFont="1" applyFill="1" applyBorder="1" applyAlignment="1">
      <alignment wrapText="1"/>
    </xf>
    <xf numFmtId="1" fontId="0" fillId="3" borderId="9" xfId="0" applyNumberFormat="1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165" fontId="0" fillId="3" borderId="2" xfId="1" applyNumberFormat="1" applyFont="1" applyFill="1" applyBorder="1" applyAlignment="1">
      <alignment wrapText="1"/>
    </xf>
    <xf numFmtId="0" fontId="0" fillId="3" borderId="19" xfId="0" applyFill="1" applyBorder="1" applyAlignment="1">
      <alignment wrapText="1"/>
    </xf>
    <xf numFmtId="168" fontId="0" fillId="3" borderId="3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wrapText="1"/>
    </xf>
    <xf numFmtId="168" fontId="0" fillId="3" borderId="19" xfId="0" applyNumberFormat="1" applyFill="1" applyBorder="1" applyAlignment="1">
      <alignment wrapText="1"/>
    </xf>
    <xf numFmtId="168" fontId="0" fillId="3" borderId="10" xfId="0" applyNumberFormat="1" applyFill="1" applyBorder="1" applyAlignment="1">
      <alignment wrapText="1"/>
    </xf>
    <xf numFmtId="168" fontId="0" fillId="3" borderId="9" xfId="0" applyNumberFormat="1" applyFill="1" applyBorder="1" applyAlignment="1">
      <alignment wrapText="1"/>
    </xf>
    <xf numFmtId="166" fontId="0" fillId="3" borderId="2" xfId="0" applyNumberFormat="1" applyFill="1" applyBorder="1" applyAlignment="1">
      <alignment wrapText="1"/>
    </xf>
    <xf numFmtId="166" fontId="0" fillId="3" borderId="10" xfId="0" applyNumberFormat="1" applyFill="1" applyBorder="1"/>
    <xf numFmtId="1" fontId="0" fillId="3" borderId="10" xfId="0" applyNumberFormat="1" applyFill="1" applyBorder="1"/>
    <xf numFmtId="2" fontId="0" fillId="3" borderId="10" xfId="0" applyNumberFormat="1" applyFill="1" applyBorder="1"/>
    <xf numFmtId="0" fontId="9" fillId="3" borderId="2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49" fontId="0" fillId="3" borderId="1" xfId="0" applyNumberFormat="1" applyFill="1" applyBorder="1" applyAlignment="1">
      <alignment horizontal="right" vertical="center"/>
    </xf>
    <xf numFmtId="49" fontId="0" fillId="3" borderId="9" xfId="0" applyNumberFormat="1" applyFill="1" applyBorder="1" applyAlignment="1">
      <alignment horizontal="right" vertical="center"/>
    </xf>
    <xf numFmtId="49" fontId="9" fillId="3" borderId="3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right" vertical="center"/>
    </xf>
    <xf numFmtId="49" fontId="9" fillId="3" borderId="19" xfId="0" applyNumberFormat="1" applyFont="1" applyFill="1" applyBorder="1" applyAlignment="1">
      <alignment horizontal="right" vertical="center"/>
    </xf>
    <xf numFmtId="165" fontId="0" fillId="3" borderId="4" xfId="0" applyNumberForma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1" fontId="0" fillId="3" borderId="1" xfId="0" applyNumberFormat="1" applyFill="1" applyBorder="1" applyAlignment="1">
      <alignment horizontal="right" wrapText="1"/>
    </xf>
    <xf numFmtId="9" fontId="0" fillId="3" borderId="1" xfId="1" applyFont="1" applyFill="1" applyBorder="1" applyAlignment="1">
      <alignment horizontal="right" wrapText="1"/>
    </xf>
    <xf numFmtId="1" fontId="9" fillId="3" borderId="1" xfId="0" applyNumberFormat="1" applyFont="1" applyFill="1" applyBorder="1" applyAlignment="1">
      <alignment vertical="center"/>
    </xf>
    <xf numFmtId="165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 applyAlignment="1">
      <alignment horizontal="right"/>
    </xf>
    <xf numFmtId="165" fontId="0" fillId="3" borderId="2" xfId="0" applyNumberFormat="1" applyFill="1" applyBorder="1" applyAlignment="1">
      <alignment horizontal="right"/>
    </xf>
    <xf numFmtId="9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0" xfId="0" applyFill="1"/>
    <xf numFmtId="9" fontId="0" fillId="3" borderId="1" xfId="1" applyFont="1" applyFill="1" applyBorder="1" applyAlignment="1">
      <alignment wrapText="1"/>
    </xf>
    <xf numFmtId="9" fontId="0" fillId="3" borderId="9" xfId="1" applyFont="1" applyFill="1" applyBorder="1" applyAlignment="1">
      <alignment wrapText="1"/>
    </xf>
    <xf numFmtId="1" fontId="0" fillId="3" borderId="9" xfId="1" applyNumberFormat="1" applyFont="1" applyFill="1" applyBorder="1" applyAlignment="1">
      <alignment wrapText="1"/>
    </xf>
    <xf numFmtId="9" fontId="0" fillId="3" borderId="10" xfId="1" applyFont="1" applyFill="1" applyBorder="1" applyAlignment="1">
      <alignment wrapText="1"/>
    </xf>
    <xf numFmtId="1" fontId="0" fillId="3" borderId="10" xfId="1" applyNumberFormat="1" applyFont="1" applyFill="1" applyBorder="1" applyAlignment="1">
      <alignment wrapText="1"/>
    </xf>
    <xf numFmtId="9" fontId="0" fillId="3" borderId="2" xfId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9" fontId="0" fillId="3" borderId="1" xfId="0" applyNumberFormat="1" applyFill="1" applyBorder="1" applyAlignment="1">
      <alignment horizontal="right" wrapText="1"/>
    </xf>
    <xf numFmtId="1" fontId="0" fillId="3" borderId="1" xfId="1" applyNumberFormat="1" applyFont="1" applyFill="1" applyBorder="1" applyAlignment="1">
      <alignment horizontal="right" wrapText="1"/>
    </xf>
    <xf numFmtId="165" fontId="0" fillId="3" borderId="1" xfId="0" applyNumberFormat="1" applyFill="1" applyBorder="1" applyAlignment="1">
      <alignment horizontal="right" wrapText="1"/>
    </xf>
    <xf numFmtId="9" fontId="0" fillId="3" borderId="19" xfId="0" applyNumberFormat="1" applyFill="1" applyBorder="1" applyAlignment="1">
      <alignment wrapText="1"/>
    </xf>
    <xf numFmtId="9" fontId="0" fillId="3" borderId="9" xfId="0" applyNumberFormat="1" applyFill="1" applyBorder="1" applyAlignment="1">
      <alignment wrapText="1"/>
    </xf>
    <xf numFmtId="1" fontId="0" fillId="3" borderId="10" xfId="0" applyNumberFormat="1" applyFill="1" applyBorder="1" applyAlignment="1">
      <alignment wrapText="1"/>
    </xf>
    <xf numFmtId="9" fontId="0" fillId="3" borderId="1" xfId="1" applyFont="1" applyFill="1" applyBorder="1" applyAlignment="1">
      <alignment horizontal="center" wrapText="1"/>
    </xf>
    <xf numFmtId="9" fontId="0" fillId="3" borderId="9" xfId="1" applyFont="1" applyFill="1" applyBorder="1" applyAlignment="1">
      <alignment horizontal="center" wrapText="1"/>
    </xf>
    <xf numFmtId="168" fontId="0" fillId="3" borderId="9" xfId="1" applyNumberFormat="1" applyFont="1" applyFill="1" applyBorder="1" applyAlignment="1">
      <alignment horizontal="center" wrapText="1"/>
    </xf>
    <xf numFmtId="2" fontId="0" fillId="3" borderId="9" xfId="1" applyNumberFormat="1" applyFont="1" applyFill="1" applyBorder="1" applyAlignment="1">
      <alignment horizontal="center" wrapText="1"/>
    </xf>
    <xf numFmtId="2" fontId="0" fillId="3" borderId="9" xfId="0" applyNumberForma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1" fontId="0" fillId="3" borderId="1" xfId="0" applyNumberFormat="1" applyFill="1" applyBorder="1" applyAlignment="1">
      <alignment horizontal="right"/>
    </xf>
    <xf numFmtId="167" fontId="2" fillId="3" borderId="3" xfId="2" applyNumberFormat="1" applyFont="1" applyFill="1" applyBorder="1"/>
    <xf numFmtId="1" fontId="3" fillId="3" borderId="9" xfId="0" applyNumberFormat="1" applyFont="1" applyFill="1" applyBorder="1" applyAlignment="1">
      <alignment wrapText="1"/>
    </xf>
    <xf numFmtId="1" fontId="0" fillId="3" borderId="11" xfId="0" applyNumberFormat="1" applyFill="1" applyBorder="1" applyAlignment="1">
      <alignment wrapText="1"/>
    </xf>
    <xf numFmtId="165" fontId="0" fillId="3" borderId="7" xfId="0" applyNumberFormat="1" applyFill="1" applyBorder="1" applyAlignment="1">
      <alignment wrapText="1"/>
    </xf>
    <xf numFmtId="1" fontId="0" fillId="3" borderId="7" xfId="0" applyNumberFormat="1" applyFill="1" applyBorder="1" applyAlignment="1">
      <alignment wrapText="1"/>
    </xf>
    <xf numFmtId="165" fontId="0" fillId="3" borderId="6" xfId="1" applyNumberFormat="1" applyFont="1" applyFill="1" applyBorder="1" applyAlignment="1">
      <alignment wrapText="1"/>
    </xf>
    <xf numFmtId="0" fontId="0" fillId="3" borderId="21" xfId="0" applyFill="1" applyBorder="1" applyAlignment="1">
      <alignment wrapText="1"/>
    </xf>
    <xf numFmtId="168" fontId="0" fillId="3" borderId="20" xfId="0" applyNumberFormat="1" applyFill="1" applyBorder="1" applyAlignment="1">
      <alignment wrapText="1"/>
    </xf>
    <xf numFmtId="168" fontId="0" fillId="3" borderId="7" xfId="0" applyNumberFormat="1" applyFill="1" applyBorder="1" applyAlignment="1">
      <alignment wrapText="1"/>
    </xf>
    <xf numFmtId="168" fontId="0" fillId="3" borderId="21" xfId="0" applyNumberFormat="1" applyFill="1" applyBorder="1" applyAlignment="1">
      <alignment wrapText="1"/>
    </xf>
    <xf numFmtId="168" fontId="0" fillId="3" borderId="11" xfId="0" applyNumberFormat="1" applyFill="1" applyBorder="1" applyAlignment="1">
      <alignment wrapText="1"/>
    </xf>
    <xf numFmtId="2" fontId="0" fillId="3" borderId="7" xfId="0" applyNumberFormat="1" applyFill="1" applyBorder="1" applyAlignment="1">
      <alignment wrapText="1"/>
    </xf>
    <xf numFmtId="166" fontId="0" fillId="3" borderId="6" xfId="0" applyNumberFormat="1" applyFill="1" applyBorder="1" applyAlignment="1">
      <alignment wrapText="1"/>
    </xf>
    <xf numFmtId="2" fontId="0" fillId="3" borderId="12" xfId="0" applyNumberFormat="1" applyFill="1" applyBorder="1"/>
    <xf numFmtId="2" fontId="0" fillId="3" borderId="7" xfId="0" applyNumberFormat="1" applyFill="1" applyBorder="1"/>
    <xf numFmtId="1" fontId="0" fillId="3" borderId="12" xfId="0" applyNumberFormat="1" applyFill="1" applyBorder="1"/>
    <xf numFmtId="1" fontId="0" fillId="3" borderId="7" xfId="0" applyNumberFormat="1" applyFill="1" applyBorder="1"/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49" fontId="0" fillId="3" borderId="7" xfId="0" applyNumberFormat="1" applyFill="1" applyBorder="1" applyAlignment="1">
      <alignment horizontal="right" vertical="center"/>
    </xf>
    <xf numFmtId="49" fontId="0" fillId="3" borderId="11" xfId="0" applyNumberFormat="1" applyFill="1" applyBorder="1" applyAlignment="1">
      <alignment horizontal="right" vertical="center"/>
    </xf>
    <xf numFmtId="49" fontId="9" fillId="3" borderId="20" xfId="0" applyNumberFormat="1" applyFont="1" applyFill="1" applyBorder="1" applyAlignment="1">
      <alignment horizontal="right" vertical="center"/>
    </xf>
    <xf numFmtId="49" fontId="9" fillId="3" borderId="7" xfId="0" applyNumberFormat="1" applyFont="1" applyFill="1" applyBorder="1" applyAlignment="1">
      <alignment horizontal="right" vertical="center"/>
    </xf>
    <xf numFmtId="49" fontId="9" fillId="3" borderId="21" xfId="0" applyNumberFormat="1" applyFont="1" applyFill="1" applyBorder="1" applyAlignment="1">
      <alignment horizontal="right" vertical="center"/>
    </xf>
    <xf numFmtId="0" fontId="0" fillId="3" borderId="22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right" wrapText="1"/>
    </xf>
    <xf numFmtId="1" fontId="0" fillId="3" borderId="7" xfId="0" applyNumberFormat="1" applyFill="1" applyBorder="1" applyAlignment="1">
      <alignment horizontal="right" wrapText="1"/>
    </xf>
    <xf numFmtId="1" fontId="9" fillId="3" borderId="7" xfId="0" applyNumberFormat="1" applyFont="1" applyFill="1" applyBorder="1" applyAlignment="1">
      <alignment vertical="center"/>
    </xf>
    <xf numFmtId="165" fontId="0" fillId="3" borderId="7" xfId="0" applyNumberFormat="1" applyFill="1" applyBorder="1" applyAlignment="1">
      <alignment horizontal="right"/>
    </xf>
    <xf numFmtId="1" fontId="0" fillId="3" borderId="6" xfId="0" applyNumberFormat="1" applyFill="1" applyBorder="1" applyAlignment="1">
      <alignment horizontal="right"/>
    </xf>
    <xf numFmtId="9" fontId="0" fillId="3" borderId="7" xfId="0" applyNumberFormat="1" applyFill="1" applyBorder="1" applyAlignment="1">
      <alignment horizontal="right" wrapText="1"/>
    </xf>
    <xf numFmtId="1" fontId="0" fillId="3" borderId="7" xfId="1" applyNumberFormat="1" applyFont="1" applyFill="1" applyBorder="1" applyAlignment="1">
      <alignment horizontal="right" wrapText="1"/>
    </xf>
    <xf numFmtId="0" fontId="0" fillId="3" borderId="11" xfId="0" applyFill="1" applyBorder="1" applyAlignment="1">
      <alignment wrapText="1"/>
    </xf>
    <xf numFmtId="9" fontId="0" fillId="3" borderId="11" xfId="0" applyNumberFormat="1" applyFill="1" applyBorder="1" applyAlignment="1">
      <alignment wrapText="1"/>
    </xf>
    <xf numFmtId="9" fontId="0" fillId="3" borderId="7" xfId="0" applyNumberFormat="1" applyFill="1" applyBorder="1" applyAlignment="1">
      <alignment wrapText="1"/>
    </xf>
    <xf numFmtId="9" fontId="0" fillId="3" borderId="7" xfId="1" applyFont="1" applyFill="1" applyBorder="1" applyAlignment="1">
      <alignment horizontal="center" wrapText="1"/>
    </xf>
    <xf numFmtId="0" fontId="8" fillId="3" borderId="7" xfId="0" applyFont="1" applyFill="1" applyBorder="1" applyAlignment="1">
      <alignment wrapText="1"/>
    </xf>
    <xf numFmtId="167" fontId="0" fillId="3" borderId="1" xfId="2" applyNumberFormat="1" applyFont="1" applyFill="1" applyBorder="1"/>
    <xf numFmtId="165" fontId="0" fillId="3" borderId="1" xfId="1" applyNumberFormat="1" applyFont="1" applyFill="1" applyBorder="1" applyAlignment="1">
      <alignment wrapText="1"/>
    </xf>
    <xf numFmtId="166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3" borderId="8" xfId="0" applyFill="1" applyBorder="1"/>
    <xf numFmtId="0" fontId="0" fillId="3" borderId="14" xfId="0" applyFill="1" applyBorder="1"/>
    <xf numFmtId="9" fontId="0" fillId="3" borderId="14" xfId="1" applyFont="1" applyFill="1" applyBorder="1" applyAlignment="1">
      <alignment wrapText="1"/>
    </xf>
    <xf numFmtId="1" fontId="0" fillId="3" borderId="8" xfId="0" applyNumberFormat="1" applyFill="1" applyBorder="1" applyAlignment="1">
      <alignment wrapText="1"/>
    </xf>
    <xf numFmtId="0" fontId="0" fillId="3" borderId="8" xfId="0" applyFill="1" applyBorder="1" applyAlignment="1">
      <alignment wrapText="1"/>
    </xf>
    <xf numFmtId="168" fontId="0" fillId="3" borderId="17" xfId="0" applyNumberFormat="1" applyFill="1" applyBorder="1" applyAlignment="1">
      <alignment wrapText="1"/>
    </xf>
    <xf numFmtId="168" fontId="0" fillId="3" borderId="8" xfId="0" applyNumberFormat="1" applyFill="1" applyBorder="1" applyAlignment="1">
      <alignment wrapText="1"/>
    </xf>
    <xf numFmtId="168" fontId="0" fillId="3" borderId="18" xfId="0" applyNumberFormat="1" applyFill="1" applyBorder="1" applyAlignment="1">
      <alignment wrapText="1"/>
    </xf>
    <xf numFmtId="168" fontId="0" fillId="3" borderId="13" xfId="0" applyNumberFormat="1" applyFill="1" applyBorder="1" applyAlignment="1">
      <alignment wrapText="1"/>
    </xf>
    <xf numFmtId="168" fontId="0" fillId="3" borderId="5" xfId="0" applyNumberFormat="1" applyFill="1" applyBorder="1" applyAlignment="1">
      <alignment wrapText="1"/>
    </xf>
    <xf numFmtId="168" fontId="0" fillId="3" borderId="14" xfId="0" applyNumberFormat="1" applyFill="1" applyBorder="1" applyAlignment="1">
      <alignment wrapText="1"/>
    </xf>
    <xf numFmtId="2" fontId="0" fillId="3" borderId="14" xfId="0" applyNumberFormat="1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5" xfId="0" applyFill="1" applyBorder="1" applyAlignment="1">
      <alignment wrapText="1"/>
    </xf>
    <xf numFmtId="9" fontId="0" fillId="3" borderId="8" xfId="0" applyNumberFormat="1" applyFill="1" applyBorder="1" applyAlignment="1">
      <alignment wrapText="1"/>
    </xf>
    <xf numFmtId="10" fontId="0" fillId="3" borderId="8" xfId="0" applyNumberFormat="1" applyFill="1" applyBorder="1" applyAlignment="1">
      <alignment wrapText="1"/>
    </xf>
    <xf numFmtId="1" fontId="0" fillId="3" borderId="5" xfId="0" applyNumberFormat="1" applyFill="1" applyBorder="1" applyAlignment="1">
      <alignment wrapText="1"/>
    </xf>
    <xf numFmtId="0" fontId="0" fillId="3" borderId="2" xfId="0" applyFill="1" applyBorder="1"/>
    <xf numFmtId="168" fontId="0" fillId="3" borderId="2" xfId="0" applyNumberFormat="1" applyFill="1" applyBorder="1" applyAlignment="1">
      <alignment wrapText="1"/>
    </xf>
    <xf numFmtId="2" fontId="0" fillId="3" borderId="2" xfId="0" applyNumberFormat="1" applyFill="1" applyBorder="1" applyAlignment="1">
      <alignment wrapText="1"/>
    </xf>
    <xf numFmtId="1" fontId="0" fillId="0" borderId="10" xfId="1" applyNumberFormat="1" applyFont="1" applyFill="1" applyBorder="1" applyAlignment="1">
      <alignment wrapText="1"/>
    </xf>
    <xf numFmtId="167" fontId="0" fillId="0" borderId="2" xfId="3" applyNumberFormat="1" applyFont="1" applyFill="1" applyBorder="1" applyAlignment="1">
      <alignment wrapText="1"/>
    </xf>
    <xf numFmtId="167" fontId="0" fillId="0" borderId="6" xfId="3" applyNumberFormat="1" applyFont="1" applyFill="1" applyBorder="1" applyAlignment="1">
      <alignment wrapText="1"/>
    </xf>
    <xf numFmtId="167" fontId="0" fillId="0" borderId="1" xfId="3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167" fontId="0" fillId="3" borderId="8" xfId="3" applyNumberFormat="1" applyFont="1" applyFill="1" applyBorder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0" fillId="0" borderId="9" xfId="0" applyBorder="1" applyAlignment="1">
      <alignment horizontal="center" wrapText="1"/>
    </xf>
    <xf numFmtId="1" fontId="0" fillId="0" borderId="2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3" borderId="13" xfId="0" applyFill="1" applyBorder="1" applyAlignment="1">
      <alignment horizontal="center" wrapText="1"/>
    </xf>
    <xf numFmtId="2" fontId="0" fillId="3" borderId="13" xfId="0" applyNumberFormat="1" applyFill="1" applyBorder="1" applyAlignment="1">
      <alignment wrapText="1"/>
    </xf>
    <xf numFmtId="9" fontId="0" fillId="3" borderId="14" xfId="0" applyNumberFormat="1" applyFill="1" applyBorder="1" applyAlignment="1">
      <alignment wrapText="1"/>
    </xf>
    <xf numFmtId="9" fontId="0" fillId="3" borderId="5" xfId="0" applyNumberFormat="1" applyFill="1" applyBorder="1" applyAlignment="1">
      <alignment wrapText="1"/>
    </xf>
    <xf numFmtId="9" fontId="0" fillId="3" borderId="13" xfId="0" applyNumberFormat="1" applyFill="1" applyBorder="1" applyAlignment="1">
      <alignment wrapText="1"/>
    </xf>
    <xf numFmtId="10" fontId="0" fillId="3" borderId="14" xfId="0" applyNumberFormat="1" applyFill="1" applyBorder="1" applyAlignment="1">
      <alignment wrapText="1"/>
    </xf>
    <xf numFmtId="10" fontId="0" fillId="3" borderId="5" xfId="0" applyNumberFormat="1" applyFill="1" applyBorder="1" applyAlignment="1">
      <alignment wrapText="1"/>
    </xf>
    <xf numFmtId="10" fontId="0" fillId="3" borderId="13" xfId="0" applyNumberFormat="1" applyFill="1" applyBorder="1" applyAlignment="1">
      <alignment wrapText="1"/>
    </xf>
    <xf numFmtId="0" fontId="0" fillId="2" borderId="0" xfId="0" applyFill="1"/>
    <xf numFmtId="0" fontId="0" fillId="0" borderId="8" xfId="0" applyBorder="1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wrapText="1"/>
    </xf>
    <xf numFmtId="1" fontId="0" fillId="2" borderId="0" xfId="0" applyNumberFormat="1" applyFill="1" applyAlignment="1">
      <alignment wrapText="1"/>
    </xf>
    <xf numFmtId="165" fontId="0" fillId="5" borderId="0" xfId="0" applyNumberFormat="1" applyFill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 wrapText="1"/>
    </xf>
    <xf numFmtId="1" fontId="0" fillId="4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1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2" fontId="0" fillId="4" borderId="0" xfId="0" applyNumberFormat="1" applyFill="1" applyAlignment="1">
      <alignment horizontal="left"/>
    </xf>
    <xf numFmtId="0" fontId="2" fillId="3" borderId="0" xfId="0" applyFont="1" applyFill="1"/>
    <xf numFmtId="0" fontId="0" fillId="6" borderId="0" xfId="0" applyFill="1"/>
    <xf numFmtId="0" fontId="0" fillId="0" borderId="0" xfId="0" applyAlignment="1">
      <alignment horizontal="left"/>
    </xf>
    <xf numFmtId="3" fontId="0" fillId="2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 wrapText="1"/>
    </xf>
    <xf numFmtId="165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5" borderId="0" xfId="0" applyFill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1" fontId="0" fillId="5" borderId="0" xfId="0" applyNumberFormat="1" applyFill="1" applyAlignment="1">
      <alignment horizontal="center"/>
    </xf>
    <xf numFmtId="167" fontId="0" fillId="2" borderId="0" xfId="3" applyNumberFormat="1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wrapText="1"/>
    </xf>
    <xf numFmtId="1" fontId="0" fillId="5" borderId="0" xfId="0" applyNumberFormat="1" applyFill="1" applyAlignment="1">
      <alignment horizontal="center" vertical="center" wrapText="1"/>
    </xf>
    <xf numFmtId="1" fontId="0" fillId="5" borderId="0" xfId="0" applyNumberFormat="1" applyFill="1"/>
    <xf numFmtId="1" fontId="0" fillId="5" borderId="5" xfId="0" applyNumberFormat="1" applyFill="1" applyBorder="1" applyAlignment="1">
      <alignment horizontal="center" vertical="center" wrapText="1"/>
    </xf>
    <xf numFmtId="1" fontId="0" fillId="5" borderId="8" xfId="0" applyNumberFormat="1" applyFill="1" applyBorder="1"/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 wrapText="1"/>
    </xf>
    <xf numFmtId="1" fontId="0" fillId="6" borderId="0" xfId="0" applyNumberForma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2" fontId="0" fillId="6" borderId="0" xfId="0" applyNumberFormat="1" applyFill="1" applyAlignment="1">
      <alignment horizontal="left"/>
    </xf>
    <xf numFmtId="0" fontId="2" fillId="6" borderId="0" xfId="0" applyFont="1" applyFill="1"/>
    <xf numFmtId="0" fontId="1" fillId="3" borderId="15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 wrapText="1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 wrapText="1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4">
    <cellStyle name="Comma" xfId="3" builtinId="3"/>
    <cellStyle name="Comma 2" xfId="2" xr:uid="{7CFEF7AD-612E-4981-B3ED-0C6EFA14C579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Figure1!$C$1</c:f>
              <c:strCache>
                <c:ptCount val="1"/>
                <c:pt idx="0">
                  <c:v>Estimated  new infections (adults and children) (2021)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Figure1!$C$2:$C$48</c:f>
              <c:numCache>
                <c:formatCode>0</c:formatCode>
                <c:ptCount val="47"/>
                <c:pt idx="0">
                  <c:v>3828.0000000000005</c:v>
                </c:pt>
                <c:pt idx="1">
                  <c:v>3117.2438032063787</c:v>
                </c:pt>
                <c:pt idx="2">
                  <c:v>2695.3110754228965</c:v>
                </c:pt>
                <c:pt idx="3">
                  <c:v>2179.8709931222647</c:v>
                </c:pt>
                <c:pt idx="4">
                  <c:v>1942.6003572135646</c:v>
                </c:pt>
                <c:pt idx="5">
                  <c:v>1496.4559214669669</c:v>
                </c:pt>
                <c:pt idx="6">
                  <c:v>1241.1037619124775</c:v>
                </c:pt>
                <c:pt idx="7">
                  <c:v>1198.1690383112807</c:v>
                </c:pt>
                <c:pt idx="8">
                  <c:v>1065.2379809374584</c:v>
                </c:pt>
                <c:pt idx="9">
                  <c:v>1048.2966669719842</c:v>
                </c:pt>
                <c:pt idx="10">
                  <c:v>965.9195696712361</c:v>
                </c:pt>
                <c:pt idx="11">
                  <c:v>828.34953874526263</c:v>
                </c:pt>
                <c:pt idx="12">
                  <c:v>820.79362453341184</c:v>
                </c:pt>
                <c:pt idx="13">
                  <c:v>795.5484279979413</c:v>
                </c:pt>
                <c:pt idx="14">
                  <c:v>781.79531879936178</c:v>
                </c:pt>
                <c:pt idx="15">
                  <c:v>728.90908718136598</c:v>
                </c:pt>
                <c:pt idx="16">
                  <c:v>724.50688800638477</c:v>
                </c:pt>
                <c:pt idx="17">
                  <c:v>713.02772089667076</c:v>
                </c:pt>
                <c:pt idx="18">
                  <c:v>708.9615561390699</c:v>
                </c:pt>
                <c:pt idx="19">
                  <c:v>666.31931818375233</c:v>
                </c:pt>
                <c:pt idx="20">
                  <c:v>665.2256690715385</c:v>
                </c:pt>
                <c:pt idx="21">
                  <c:v>613.50454114635772</c:v>
                </c:pt>
                <c:pt idx="22">
                  <c:v>555.17399365312383</c:v>
                </c:pt>
                <c:pt idx="23">
                  <c:v>463.6118942821517</c:v>
                </c:pt>
                <c:pt idx="24">
                  <c:v>457.03357586722564</c:v>
                </c:pt>
                <c:pt idx="25">
                  <c:v>453.45671502757244</c:v>
                </c:pt>
                <c:pt idx="26">
                  <c:v>433.93299494551513</c:v>
                </c:pt>
                <c:pt idx="27">
                  <c:v>390.735790097429</c:v>
                </c:pt>
                <c:pt idx="28">
                  <c:v>306.85988463793251</c:v>
                </c:pt>
                <c:pt idx="29">
                  <c:v>261.58920795644053</c:v>
                </c:pt>
                <c:pt idx="30">
                  <c:v>242.82220464607531</c:v>
                </c:pt>
                <c:pt idx="31">
                  <c:v>238.6014076629304</c:v>
                </c:pt>
                <c:pt idx="32">
                  <c:v>230.15522199758607</c:v>
                </c:pt>
                <c:pt idx="33">
                  <c:v>218.39012803830968</c:v>
                </c:pt>
                <c:pt idx="34">
                  <c:v>209.11564005645687</c:v>
                </c:pt>
                <c:pt idx="35">
                  <c:v>192.9191544674369</c:v>
                </c:pt>
                <c:pt idx="36">
                  <c:v>174.97314699399499</c:v>
                </c:pt>
                <c:pt idx="37">
                  <c:v>157.20357038089531</c:v>
                </c:pt>
                <c:pt idx="38">
                  <c:v>137.36678030736974</c:v>
                </c:pt>
                <c:pt idx="39">
                  <c:v>126.4454156899682</c:v>
                </c:pt>
                <c:pt idx="40">
                  <c:v>98.389586629590355</c:v>
                </c:pt>
                <c:pt idx="41">
                  <c:v>88.776665617545802</c:v>
                </c:pt>
                <c:pt idx="42">
                  <c:v>87.677713454411659</c:v>
                </c:pt>
                <c:pt idx="43">
                  <c:v>65.457170814249494</c:v>
                </c:pt>
                <c:pt idx="44">
                  <c:v>57.838991292568522</c:v>
                </c:pt>
                <c:pt idx="45">
                  <c:v>38.448660367649232</c:v>
                </c:pt>
                <c:pt idx="46">
                  <c:v>26.873626177939116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4-4554-85FC-E2E04AC3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5454656"/>
        <c:axId val="1777645200"/>
      </c:barChart>
      <c:lineChart>
        <c:grouping val="standard"/>
        <c:varyColors val="0"/>
        <c:ser>
          <c:idx val="3"/>
          <c:order val="3"/>
          <c:tx>
            <c:strRef>
              <c:f>Figure1!#REF!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984-4554-85FC-E2E04AC33929}"/>
            </c:ext>
          </c:extLst>
        </c:ser>
        <c:ser>
          <c:idx val="4"/>
          <c:order val="4"/>
          <c:tx>
            <c:strRef>
              <c:f>Figure1!#REF!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2984-4554-85FC-E2E04AC33929}"/>
            </c:ext>
          </c:extLst>
        </c:ser>
        <c:ser>
          <c:idx val="5"/>
          <c:order val="5"/>
          <c:tx>
            <c:strRef>
              <c:f>Figure1!#REF!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2984-4554-85FC-E2E04AC33929}"/>
            </c:ext>
          </c:extLst>
        </c:ser>
        <c:ser>
          <c:idx val="6"/>
          <c:order val="6"/>
          <c:tx>
            <c:strRef>
              <c:f>Figure1!#REF!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2984-4554-85FC-E2E04AC33929}"/>
            </c:ext>
          </c:extLst>
        </c:ser>
        <c:ser>
          <c:idx val="7"/>
          <c:order val="7"/>
          <c:tx>
            <c:strRef>
              <c:f>Figure1!#REF!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984-4554-85FC-E2E04AC3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454656"/>
        <c:axId val="17776452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Figure1!$B$1</c15:sqref>
                        </c15:formulaRef>
                      </c:ext>
                    </c:extLst>
                    <c:strCache>
                      <c:ptCount val="1"/>
                      <c:pt idx="0">
                        <c:v>HIV incidence per 1,000 (2021)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Figure1!$A$2:$A$48</c15:sqref>
                        </c15:formulaRef>
                      </c:ext>
                    </c:extLst>
                    <c:strCache>
                      <c:ptCount val="47"/>
                      <c:pt idx="0">
                        <c:v>Nairobi</c:v>
                      </c:pt>
                      <c:pt idx="1">
                        <c:v>Kisumu</c:v>
                      </c:pt>
                      <c:pt idx="2">
                        <c:v>Homa Bay 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Kisii</c:v>
                      </c:pt>
                      <c:pt idx="9">
                        <c:v>Uasin Gishu</c:v>
                      </c:pt>
                      <c:pt idx="10">
                        <c:v>Kajiado</c:v>
                      </c:pt>
                      <c:pt idx="11">
                        <c:v>Busia</c:v>
                      </c:pt>
                      <c:pt idx="12">
                        <c:v>Machakos</c:v>
                      </c:pt>
                      <c:pt idx="13">
                        <c:v>Bungoma</c:v>
                      </c:pt>
                      <c:pt idx="14">
                        <c:v>Meru</c:v>
                      </c:pt>
                      <c:pt idx="15">
                        <c:v>Kiambu</c:v>
                      </c:pt>
                      <c:pt idx="16">
                        <c:v>Narok</c:v>
                      </c:pt>
                      <c:pt idx="17">
                        <c:v>Kilifi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Turkana</c:v>
                      </c:pt>
                      <c:pt idx="21">
                        <c:v>Kitui</c:v>
                      </c:pt>
                      <c:pt idx="22">
                        <c:v>Nandi</c:v>
                      </c:pt>
                      <c:pt idx="23">
                        <c:v>Makueni</c:v>
                      </c:pt>
                      <c:pt idx="24">
                        <c:v>Bomet</c:v>
                      </c:pt>
                      <c:pt idx="25">
                        <c:v>Kwale</c:v>
                      </c:pt>
                      <c:pt idx="26">
                        <c:v>Vihiga</c:v>
                      </c:pt>
                      <c:pt idx="27">
                        <c:v>Nyamira</c:v>
                      </c:pt>
                      <c:pt idx="28">
                        <c:v>Samburu</c:v>
                      </c:pt>
                      <c:pt idx="29">
                        <c:v>Baringo</c:v>
                      </c:pt>
                      <c:pt idx="30">
                        <c:v>Laikipia</c:v>
                      </c:pt>
                      <c:pt idx="31">
                        <c:v>Murang'a</c:v>
                      </c:pt>
                      <c:pt idx="32">
                        <c:v>Embu</c:v>
                      </c:pt>
                      <c:pt idx="33">
                        <c:v>Elgeyo-Marakwet</c:v>
                      </c:pt>
                      <c:pt idx="34">
                        <c:v>Taita-Taveta</c:v>
                      </c:pt>
                      <c:pt idx="35">
                        <c:v>Nyeri</c:v>
                      </c:pt>
                      <c:pt idx="36">
                        <c:v>Tharaka-Nithi</c:v>
                      </c:pt>
                      <c:pt idx="37">
                        <c:v>Kirinyaga</c:v>
                      </c:pt>
                      <c:pt idx="38">
                        <c:v>Nyandarua</c:v>
                      </c:pt>
                      <c:pt idx="39">
                        <c:v>West Pokot</c:v>
                      </c:pt>
                      <c:pt idx="40">
                        <c:v>Isiolo</c:v>
                      </c:pt>
                      <c:pt idx="41">
                        <c:v>Marsabit</c:v>
                      </c:pt>
                      <c:pt idx="42">
                        <c:v>Mandera</c:v>
                      </c:pt>
                      <c:pt idx="43">
                        <c:v>Tana River</c:v>
                      </c:pt>
                      <c:pt idx="44">
                        <c:v>Lamu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Figure1!$B$2:$B$48</c15:sqref>
                        </c15:formulaRef>
                      </c:ext>
                    </c:extLst>
                    <c:numCache>
                      <c:formatCode>0.0</c:formatCode>
                      <c:ptCount val="47"/>
                      <c:pt idx="0">
                        <c:v>1.1524803889533795</c:v>
                      </c:pt>
                      <c:pt idx="1">
                        <c:v>4.3558827794004786</c:v>
                      </c:pt>
                      <c:pt idx="2">
                        <c:v>4.0800932268195877</c:v>
                      </c:pt>
                      <c:pt idx="3">
                        <c:v>3.5994996776718713</c:v>
                      </c:pt>
                      <c:pt idx="4">
                        <c:v>2.8230771659957621</c:v>
                      </c:pt>
                      <c:pt idx="5">
                        <c:v>0.88120498319198903</c:v>
                      </c:pt>
                      <c:pt idx="6">
                        <c:v>1.3686117680545147</c:v>
                      </c:pt>
                      <c:pt idx="7">
                        <c:v>0.84880356674775703</c:v>
                      </c:pt>
                      <c:pt idx="8">
                        <c:v>1.2535333468544834</c:v>
                      </c:pt>
                      <c:pt idx="9">
                        <c:v>1.1709687028586735</c:v>
                      </c:pt>
                      <c:pt idx="10">
                        <c:v>1.1341956867475815</c:v>
                      </c:pt>
                      <c:pt idx="11">
                        <c:v>1.2258794440920555</c:v>
                      </c:pt>
                      <c:pt idx="12">
                        <c:v>0.70808637965392218</c:v>
                      </c:pt>
                      <c:pt idx="13">
                        <c:v>0.63243322812720104</c:v>
                      </c:pt>
                      <c:pt idx="14">
                        <c:v>0.6344921323159578</c:v>
                      </c:pt>
                      <c:pt idx="15">
                        <c:v>0.34957764969221145</c:v>
                      </c:pt>
                      <c:pt idx="16">
                        <c:v>0.91973195580926681</c:v>
                      </c:pt>
                      <c:pt idx="17">
                        <c:v>0.7167938352831823</c:v>
                      </c:pt>
                      <c:pt idx="18">
                        <c:v>0.99345155517409445</c:v>
                      </c:pt>
                      <c:pt idx="19">
                        <c:v>0.99568715108778671</c:v>
                      </c:pt>
                      <c:pt idx="20">
                        <c:v>1.0115271688931196</c:v>
                      </c:pt>
                      <c:pt idx="21">
                        <c:v>0.71360522029546625</c:v>
                      </c:pt>
                      <c:pt idx="22">
                        <c:v>0.84641678173478296</c:v>
                      </c:pt>
                      <c:pt idx="23">
                        <c:v>0.60244240339316701</c:v>
                      </c:pt>
                      <c:pt idx="24">
                        <c:v>0.71690723780035703</c:v>
                      </c:pt>
                      <c:pt idx="25">
                        <c:v>0.78581058973902107</c:v>
                      </c:pt>
                      <c:pt idx="26">
                        <c:v>0.97539426545824404</c:v>
                      </c:pt>
                      <c:pt idx="27">
                        <c:v>0.93874613386729167</c:v>
                      </c:pt>
                      <c:pt idx="28">
                        <c:v>1.4542122632327779</c:v>
                      </c:pt>
                      <c:pt idx="29">
                        <c:v>0.55364798683223226</c:v>
                      </c:pt>
                      <c:pt idx="30">
                        <c:v>0.59396240621425012</c:v>
                      </c:pt>
                      <c:pt idx="31">
                        <c:v>0.25398647159917792</c:v>
                      </c:pt>
                      <c:pt idx="32">
                        <c:v>0.45103722890682213</c:v>
                      </c:pt>
                      <c:pt idx="33">
                        <c:v>0.66163914476528318</c:v>
                      </c:pt>
                      <c:pt idx="34">
                        <c:v>0.81742180194984537</c:v>
                      </c:pt>
                      <c:pt idx="35">
                        <c:v>0.34583544003267663</c:v>
                      </c:pt>
                      <c:pt idx="36">
                        <c:v>0.55321145865374566</c:v>
                      </c:pt>
                      <c:pt idx="37">
                        <c:v>0.29046557456756295</c:v>
                      </c:pt>
                      <c:pt idx="38">
                        <c:v>0.25751702580635932</c:v>
                      </c:pt>
                      <c:pt idx="39">
                        <c:v>0.30157488395574467</c:v>
                      </c:pt>
                      <c:pt idx="40">
                        <c:v>0.50674433741246439</c:v>
                      </c:pt>
                      <c:pt idx="41">
                        <c:v>0.26773825476435248</c:v>
                      </c:pt>
                      <c:pt idx="42">
                        <c:v>7.002278805933991E-2</c:v>
                      </c:pt>
                      <c:pt idx="43">
                        <c:v>0.32745357647279205</c:v>
                      </c:pt>
                      <c:pt idx="44">
                        <c:v>0.55631818804147448</c:v>
                      </c:pt>
                      <c:pt idx="45">
                        <c:v>2.4206912144763816E-2</c:v>
                      </c:pt>
                      <c:pt idx="46">
                        <c:v>2.326332999141241E-2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984-4554-85FC-E2E04AC3392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Figure1!$D$1</c15:sqref>
                        </c15:formulaRef>
                      </c:ext>
                    </c:extLst>
                    <c:strCache>
                      <c:ptCount val="1"/>
                      <c:pt idx="0">
                        <c:v>HIV prevalence (%) in general poulation age 15-49 (2021)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Figure1!$A$2:$A$48</c15:sqref>
                        </c15:formulaRef>
                      </c:ext>
                    </c:extLst>
                    <c:strCache>
                      <c:ptCount val="47"/>
                      <c:pt idx="0">
                        <c:v>Nairobi</c:v>
                      </c:pt>
                      <c:pt idx="1">
                        <c:v>Kisumu</c:v>
                      </c:pt>
                      <c:pt idx="2">
                        <c:v>Homa Bay 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Kisii</c:v>
                      </c:pt>
                      <c:pt idx="9">
                        <c:v>Uasin Gishu</c:v>
                      </c:pt>
                      <c:pt idx="10">
                        <c:v>Kajiado</c:v>
                      </c:pt>
                      <c:pt idx="11">
                        <c:v>Busia</c:v>
                      </c:pt>
                      <c:pt idx="12">
                        <c:v>Machakos</c:v>
                      </c:pt>
                      <c:pt idx="13">
                        <c:v>Bungoma</c:v>
                      </c:pt>
                      <c:pt idx="14">
                        <c:v>Meru</c:v>
                      </c:pt>
                      <c:pt idx="15">
                        <c:v>Kiambu</c:v>
                      </c:pt>
                      <c:pt idx="16">
                        <c:v>Narok</c:v>
                      </c:pt>
                      <c:pt idx="17">
                        <c:v>Kilifi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Turkana</c:v>
                      </c:pt>
                      <c:pt idx="21">
                        <c:v>Kitui</c:v>
                      </c:pt>
                      <c:pt idx="22">
                        <c:v>Nandi</c:v>
                      </c:pt>
                      <c:pt idx="23">
                        <c:v>Makueni</c:v>
                      </c:pt>
                      <c:pt idx="24">
                        <c:v>Bomet</c:v>
                      </c:pt>
                      <c:pt idx="25">
                        <c:v>Kwale</c:v>
                      </c:pt>
                      <c:pt idx="26">
                        <c:v>Vihiga</c:v>
                      </c:pt>
                      <c:pt idx="27">
                        <c:v>Nyamira</c:v>
                      </c:pt>
                      <c:pt idx="28">
                        <c:v>Samburu</c:v>
                      </c:pt>
                      <c:pt idx="29">
                        <c:v>Baringo</c:v>
                      </c:pt>
                      <c:pt idx="30">
                        <c:v>Laikipia</c:v>
                      </c:pt>
                      <c:pt idx="31">
                        <c:v>Murang'a</c:v>
                      </c:pt>
                      <c:pt idx="32">
                        <c:v>Embu</c:v>
                      </c:pt>
                      <c:pt idx="33">
                        <c:v>Elgeyo-Marakwet</c:v>
                      </c:pt>
                      <c:pt idx="34">
                        <c:v>Taita-Taveta</c:v>
                      </c:pt>
                      <c:pt idx="35">
                        <c:v>Nyeri</c:v>
                      </c:pt>
                      <c:pt idx="36">
                        <c:v>Tharaka-Nithi</c:v>
                      </c:pt>
                      <c:pt idx="37">
                        <c:v>Kirinyaga</c:v>
                      </c:pt>
                      <c:pt idx="38">
                        <c:v>Nyandarua</c:v>
                      </c:pt>
                      <c:pt idx="39">
                        <c:v>West Pokot</c:v>
                      </c:pt>
                      <c:pt idx="40">
                        <c:v>Isiolo</c:v>
                      </c:pt>
                      <c:pt idx="41">
                        <c:v>Marsabit</c:v>
                      </c:pt>
                      <c:pt idx="42">
                        <c:v>Mandera</c:v>
                      </c:pt>
                      <c:pt idx="43">
                        <c:v>Tana River</c:v>
                      </c:pt>
                      <c:pt idx="44">
                        <c:v>Lamu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Figure1!$D$2:$D$48</c15:sqref>
                        </c15:formulaRef>
                      </c:ext>
                    </c:extLst>
                    <c:numCache>
                      <c:formatCode>0.00</c:formatCode>
                      <c:ptCount val="47"/>
                      <c:pt idx="0">
                        <c:v>4.31694816900339</c:v>
                      </c:pt>
                      <c:pt idx="1">
                        <c:v>15.46798788940302</c:v>
                      </c:pt>
                      <c:pt idx="2">
                        <c:v>16.179416638706957</c:v>
                      </c:pt>
                      <c:pt idx="3">
                        <c:v>14.056913123516496</c:v>
                      </c:pt>
                      <c:pt idx="4">
                        <c:v>10.383409926616974</c:v>
                      </c:pt>
                      <c:pt idx="5">
                        <c:v>3.4638981247225629</c:v>
                      </c:pt>
                      <c:pt idx="6">
                        <c:v>5.3691996993426292</c:v>
                      </c:pt>
                      <c:pt idx="7">
                        <c:v>3.5846108254584585</c:v>
                      </c:pt>
                      <c:pt idx="8">
                        <c:v>4.6604185540680678</c:v>
                      </c:pt>
                      <c:pt idx="9">
                        <c:v>3.9531838472384049</c:v>
                      </c:pt>
                      <c:pt idx="10">
                        <c:v>3.5341766545334199</c:v>
                      </c:pt>
                      <c:pt idx="11">
                        <c:v>5.4389211249464431</c:v>
                      </c:pt>
                      <c:pt idx="12">
                        <c:v>3.0212672999558512</c:v>
                      </c:pt>
                      <c:pt idx="13">
                        <c:v>2.4519943096577608</c:v>
                      </c:pt>
                      <c:pt idx="14">
                        <c:v>2.5449336746901428</c:v>
                      </c:pt>
                      <c:pt idx="15">
                        <c:v>2.2748123204616744</c:v>
                      </c:pt>
                      <c:pt idx="16">
                        <c:v>2.8788951822017759</c:v>
                      </c:pt>
                      <c:pt idx="17">
                        <c:v>2.7787950374525234</c:v>
                      </c:pt>
                      <c:pt idx="18">
                        <c:v>3.389482404206289</c:v>
                      </c:pt>
                      <c:pt idx="19">
                        <c:v>3.2403593002829636</c:v>
                      </c:pt>
                      <c:pt idx="20">
                        <c:v>3.0974368733212043</c:v>
                      </c:pt>
                      <c:pt idx="21">
                        <c:v>3.2854008785136135</c:v>
                      </c:pt>
                      <c:pt idx="22">
                        <c:v>2.7884913550638095</c:v>
                      </c:pt>
                      <c:pt idx="23">
                        <c:v>2.7952966175355085</c:v>
                      </c:pt>
                      <c:pt idx="24">
                        <c:v>2.3982538074329995</c:v>
                      </c:pt>
                      <c:pt idx="25">
                        <c:v>3.1061339783257682</c:v>
                      </c:pt>
                      <c:pt idx="26">
                        <c:v>4.5814925249835072</c:v>
                      </c:pt>
                      <c:pt idx="27">
                        <c:v>3.7490151091542794</c:v>
                      </c:pt>
                      <c:pt idx="28">
                        <c:v>4.5930355296527097</c:v>
                      </c:pt>
                      <c:pt idx="29">
                        <c:v>1.6498303535618499</c:v>
                      </c:pt>
                      <c:pt idx="30">
                        <c:v>2.2318292270433715</c:v>
                      </c:pt>
                      <c:pt idx="31">
                        <c:v>2.4147975059481874</c:v>
                      </c:pt>
                      <c:pt idx="32">
                        <c:v>2.1662231853230964</c:v>
                      </c:pt>
                      <c:pt idx="33">
                        <c:v>2.0158634068562611</c:v>
                      </c:pt>
                      <c:pt idx="34">
                        <c:v>3.4590489095255044</c:v>
                      </c:pt>
                      <c:pt idx="35">
                        <c:v>2.9675367810079614</c:v>
                      </c:pt>
                      <c:pt idx="36">
                        <c:v>2.5167262103778487</c:v>
                      </c:pt>
                      <c:pt idx="37">
                        <c:v>2.5111977145456885</c:v>
                      </c:pt>
                      <c:pt idx="38">
                        <c:v>2.0036066012876796</c:v>
                      </c:pt>
                      <c:pt idx="39">
                        <c:v>0.83344049188870029</c:v>
                      </c:pt>
                      <c:pt idx="40">
                        <c:v>1.84525124110967</c:v>
                      </c:pt>
                      <c:pt idx="41">
                        <c:v>0.86269405302533164</c:v>
                      </c:pt>
                      <c:pt idx="42">
                        <c:v>0.40985850173990196</c:v>
                      </c:pt>
                      <c:pt idx="43">
                        <c:v>1.0521072672340477</c:v>
                      </c:pt>
                      <c:pt idx="44">
                        <c:v>2.2641782302557183</c:v>
                      </c:pt>
                      <c:pt idx="45">
                        <c:v>0.17415100125670263</c:v>
                      </c:pt>
                      <c:pt idx="46">
                        <c:v>0.16445788581462153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984-4554-85FC-E2E04AC3392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Figure1!$E$1</c15:sqref>
                        </c15:formulaRef>
                      </c:ext>
                    </c:extLst>
                    <c:strCache>
                      <c:ptCount val="1"/>
                      <c:pt idx="0">
                        <c:v>Cumulative number of new infections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Figure1!$A$2:$A$48</c15:sqref>
                        </c15:formulaRef>
                      </c:ext>
                    </c:extLst>
                    <c:strCache>
                      <c:ptCount val="47"/>
                      <c:pt idx="0">
                        <c:v>Nairobi</c:v>
                      </c:pt>
                      <c:pt idx="1">
                        <c:v>Kisumu</c:v>
                      </c:pt>
                      <c:pt idx="2">
                        <c:v>Homa Bay 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Kisii</c:v>
                      </c:pt>
                      <c:pt idx="9">
                        <c:v>Uasin Gishu</c:v>
                      </c:pt>
                      <c:pt idx="10">
                        <c:v>Kajiado</c:v>
                      </c:pt>
                      <c:pt idx="11">
                        <c:v>Busia</c:v>
                      </c:pt>
                      <c:pt idx="12">
                        <c:v>Machakos</c:v>
                      </c:pt>
                      <c:pt idx="13">
                        <c:v>Bungoma</c:v>
                      </c:pt>
                      <c:pt idx="14">
                        <c:v>Meru</c:v>
                      </c:pt>
                      <c:pt idx="15">
                        <c:v>Kiambu</c:v>
                      </c:pt>
                      <c:pt idx="16">
                        <c:v>Narok</c:v>
                      </c:pt>
                      <c:pt idx="17">
                        <c:v>Kilifi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Turkana</c:v>
                      </c:pt>
                      <c:pt idx="21">
                        <c:v>Kitui</c:v>
                      </c:pt>
                      <c:pt idx="22">
                        <c:v>Nandi</c:v>
                      </c:pt>
                      <c:pt idx="23">
                        <c:v>Makueni</c:v>
                      </c:pt>
                      <c:pt idx="24">
                        <c:v>Bomet</c:v>
                      </c:pt>
                      <c:pt idx="25">
                        <c:v>Kwale</c:v>
                      </c:pt>
                      <c:pt idx="26">
                        <c:v>Vihiga</c:v>
                      </c:pt>
                      <c:pt idx="27">
                        <c:v>Nyamira</c:v>
                      </c:pt>
                      <c:pt idx="28">
                        <c:v>Samburu</c:v>
                      </c:pt>
                      <c:pt idx="29">
                        <c:v>Baringo</c:v>
                      </c:pt>
                      <c:pt idx="30">
                        <c:v>Laikipia</c:v>
                      </c:pt>
                      <c:pt idx="31">
                        <c:v>Murang'a</c:v>
                      </c:pt>
                      <c:pt idx="32">
                        <c:v>Embu</c:v>
                      </c:pt>
                      <c:pt idx="33">
                        <c:v>Elgeyo-Marakwet</c:v>
                      </c:pt>
                      <c:pt idx="34">
                        <c:v>Taita-Taveta</c:v>
                      </c:pt>
                      <c:pt idx="35">
                        <c:v>Nyeri</c:v>
                      </c:pt>
                      <c:pt idx="36">
                        <c:v>Tharaka-Nithi</c:v>
                      </c:pt>
                      <c:pt idx="37">
                        <c:v>Kirinyaga</c:v>
                      </c:pt>
                      <c:pt idx="38">
                        <c:v>Nyandarua</c:v>
                      </c:pt>
                      <c:pt idx="39">
                        <c:v>West Pokot</c:v>
                      </c:pt>
                      <c:pt idx="40">
                        <c:v>Isiolo</c:v>
                      </c:pt>
                      <c:pt idx="41">
                        <c:v>Marsabit</c:v>
                      </c:pt>
                      <c:pt idx="42">
                        <c:v>Mandera</c:v>
                      </c:pt>
                      <c:pt idx="43">
                        <c:v>Tana River</c:v>
                      </c:pt>
                      <c:pt idx="44">
                        <c:v>Lamu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Figure1!$E$2:$E$48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3828.0000000000005</c:v>
                      </c:pt>
                      <c:pt idx="1">
                        <c:v>6945.2438032063792</c:v>
                      </c:pt>
                      <c:pt idx="2">
                        <c:v>9640.5548786292748</c:v>
                      </c:pt>
                      <c:pt idx="3">
                        <c:v>11820.42587175154</c:v>
                      </c:pt>
                      <c:pt idx="4">
                        <c:v>13763.026228965105</c:v>
                      </c:pt>
                      <c:pt idx="5">
                        <c:v>15259.482150432072</c:v>
                      </c:pt>
                      <c:pt idx="6">
                        <c:v>16500.585912344548</c:v>
                      </c:pt>
                      <c:pt idx="7">
                        <c:v>17698.754950655828</c:v>
                      </c:pt>
                      <c:pt idx="8">
                        <c:v>18763.992931593286</c:v>
                      </c:pt>
                      <c:pt idx="9">
                        <c:v>19812.289598565269</c:v>
                      </c:pt>
                      <c:pt idx="10">
                        <c:v>20778.209168236506</c:v>
                      </c:pt>
                      <c:pt idx="11">
                        <c:v>21606.55870698177</c:v>
                      </c:pt>
                      <c:pt idx="12">
                        <c:v>22427.352331515183</c:v>
                      </c:pt>
                      <c:pt idx="13">
                        <c:v>23222.900759513126</c:v>
                      </c:pt>
                      <c:pt idx="14">
                        <c:v>24004.696078312489</c:v>
                      </c:pt>
                      <c:pt idx="15">
                        <c:v>24733.605165493856</c:v>
                      </c:pt>
                      <c:pt idx="16">
                        <c:v>25458.112053500241</c:v>
                      </c:pt>
                      <c:pt idx="17">
                        <c:v>26171.13977439691</c:v>
                      </c:pt>
                      <c:pt idx="18">
                        <c:v>26880.101330535981</c:v>
                      </c:pt>
                      <c:pt idx="19">
                        <c:v>27546.420648719733</c:v>
                      </c:pt>
                      <c:pt idx="20">
                        <c:v>28211.646317791274</c:v>
                      </c:pt>
                      <c:pt idx="21">
                        <c:v>28825.150858937632</c:v>
                      </c:pt>
                      <c:pt idx="22">
                        <c:v>29380.324852590755</c:v>
                      </c:pt>
                      <c:pt idx="23">
                        <c:v>29843.936746872907</c:v>
                      </c:pt>
                      <c:pt idx="24">
                        <c:v>30300.970322740133</c:v>
                      </c:pt>
                      <c:pt idx="25">
                        <c:v>30754.427037767706</c:v>
                      </c:pt>
                      <c:pt idx="26">
                        <c:v>31188.360032713223</c:v>
                      </c:pt>
                      <c:pt idx="27">
                        <c:v>31579.09582281065</c:v>
                      </c:pt>
                      <c:pt idx="28">
                        <c:v>31885.955707448582</c:v>
                      </c:pt>
                      <c:pt idx="29">
                        <c:v>32147.544915405022</c:v>
                      </c:pt>
                      <c:pt idx="30">
                        <c:v>32390.367120051098</c:v>
                      </c:pt>
                      <c:pt idx="31">
                        <c:v>32628.968527714027</c:v>
                      </c:pt>
                      <c:pt idx="32">
                        <c:v>32859.123749711616</c:v>
                      </c:pt>
                      <c:pt idx="33">
                        <c:v>33077.513877749923</c:v>
                      </c:pt>
                      <c:pt idx="34">
                        <c:v>33286.629517806381</c:v>
                      </c:pt>
                      <c:pt idx="35">
                        <c:v>33479.548672273821</c:v>
                      </c:pt>
                      <c:pt idx="36">
                        <c:v>33654.521819267815</c:v>
                      </c:pt>
                      <c:pt idx="37">
                        <c:v>33811.725389648709</c:v>
                      </c:pt>
                      <c:pt idx="38">
                        <c:v>33949.092169956079</c:v>
                      </c:pt>
                      <c:pt idx="39">
                        <c:v>34075.537585646045</c:v>
                      </c:pt>
                      <c:pt idx="40">
                        <c:v>34173.927172275638</c:v>
                      </c:pt>
                      <c:pt idx="41">
                        <c:v>34262.703837893183</c:v>
                      </c:pt>
                      <c:pt idx="42">
                        <c:v>34350.381551347593</c:v>
                      </c:pt>
                      <c:pt idx="43">
                        <c:v>34415.83872216184</c:v>
                      </c:pt>
                      <c:pt idx="44">
                        <c:v>34473.67771345441</c:v>
                      </c:pt>
                      <c:pt idx="45">
                        <c:v>34512.126373822059</c:v>
                      </c:pt>
                      <c:pt idx="46">
                        <c:v>34539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984-4554-85FC-E2E04AC3392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9"/>
          <c:order val="9"/>
          <c:tx>
            <c:strRef>
              <c:f>Figure1!$F$1</c:f>
              <c:strCache>
                <c:ptCount val="1"/>
                <c:pt idx="0">
                  <c:v>Cumulative % of new infections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Figure1!$A$2:$A$48</c:f>
              <c:strCache>
                <c:ptCount val="47"/>
                <c:pt idx="0">
                  <c:v>Nairobi</c:v>
                </c:pt>
                <c:pt idx="1">
                  <c:v>Kisumu</c:v>
                </c:pt>
                <c:pt idx="2">
                  <c:v>Homa Bay 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Kisii</c:v>
                </c:pt>
                <c:pt idx="9">
                  <c:v>Uasin Gishu</c:v>
                </c:pt>
                <c:pt idx="10">
                  <c:v>Kajiado</c:v>
                </c:pt>
                <c:pt idx="11">
                  <c:v>Busia</c:v>
                </c:pt>
                <c:pt idx="12">
                  <c:v>Machakos</c:v>
                </c:pt>
                <c:pt idx="13">
                  <c:v>Bungoma</c:v>
                </c:pt>
                <c:pt idx="14">
                  <c:v>Meru</c:v>
                </c:pt>
                <c:pt idx="15">
                  <c:v>Kiambu</c:v>
                </c:pt>
                <c:pt idx="16">
                  <c:v>Narok</c:v>
                </c:pt>
                <c:pt idx="17">
                  <c:v>Kilifi</c:v>
                </c:pt>
                <c:pt idx="18">
                  <c:v>Trans-Nzoia</c:v>
                </c:pt>
                <c:pt idx="19">
                  <c:v>Kericho</c:v>
                </c:pt>
                <c:pt idx="20">
                  <c:v>Turkana</c:v>
                </c:pt>
                <c:pt idx="21">
                  <c:v>Kitui</c:v>
                </c:pt>
                <c:pt idx="22">
                  <c:v>Nandi</c:v>
                </c:pt>
                <c:pt idx="23">
                  <c:v>Makueni</c:v>
                </c:pt>
                <c:pt idx="24">
                  <c:v>Bomet</c:v>
                </c:pt>
                <c:pt idx="25">
                  <c:v>Kwale</c:v>
                </c:pt>
                <c:pt idx="26">
                  <c:v>Vihiga</c:v>
                </c:pt>
                <c:pt idx="27">
                  <c:v>Nyamira</c:v>
                </c:pt>
                <c:pt idx="28">
                  <c:v>Samburu</c:v>
                </c:pt>
                <c:pt idx="29">
                  <c:v>Baringo</c:v>
                </c:pt>
                <c:pt idx="30">
                  <c:v>Laikipia</c:v>
                </c:pt>
                <c:pt idx="31">
                  <c:v>Murang'a</c:v>
                </c:pt>
                <c:pt idx="32">
                  <c:v>Embu</c:v>
                </c:pt>
                <c:pt idx="33">
                  <c:v>Elgeyo-Marakwet</c:v>
                </c:pt>
                <c:pt idx="34">
                  <c:v>Taita-Taveta</c:v>
                </c:pt>
                <c:pt idx="35">
                  <c:v>Nyeri</c:v>
                </c:pt>
                <c:pt idx="36">
                  <c:v>Tharaka-Nithi</c:v>
                </c:pt>
                <c:pt idx="37">
                  <c:v>Kirinyaga</c:v>
                </c:pt>
                <c:pt idx="38">
                  <c:v>Nyandarua</c:v>
                </c:pt>
                <c:pt idx="39">
                  <c:v>West Pokot</c:v>
                </c:pt>
                <c:pt idx="40">
                  <c:v>Isiolo</c:v>
                </c:pt>
                <c:pt idx="41">
                  <c:v>Marsabit</c:v>
                </c:pt>
                <c:pt idx="42">
                  <c:v>Mandera</c:v>
                </c:pt>
                <c:pt idx="43">
                  <c:v>Tana River</c:v>
                </c:pt>
                <c:pt idx="44">
                  <c:v>Lamu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Figure1!$F$2:$F$48</c:f>
              <c:numCache>
                <c:formatCode>0.00</c:formatCode>
                <c:ptCount val="47"/>
                <c:pt idx="0">
                  <c:v>11.083123425692698</c:v>
                </c:pt>
                <c:pt idx="1">
                  <c:v>20.108410212242333</c:v>
                </c:pt>
                <c:pt idx="2">
                  <c:v>27.912084538143187</c:v>
                </c:pt>
                <c:pt idx="3">
                  <c:v>34.22341663554689</c:v>
                </c:pt>
                <c:pt idx="4">
                  <c:v>39.84778432776023</c:v>
                </c:pt>
                <c:pt idx="5">
                  <c:v>44.180439938712972</c:v>
                </c:pt>
                <c:pt idx="6">
                  <c:v>47.773780110439063</c:v>
                </c:pt>
                <c:pt idx="7">
                  <c:v>51.242812329991686</c:v>
                </c:pt>
                <c:pt idx="8">
                  <c:v>54.326972209946106</c:v>
                </c:pt>
                <c:pt idx="9">
                  <c:v>57.362082279641186</c:v>
                </c:pt>
                <c:pt idx="10">
                  <c:v>60.158687768136041</c:v>
                </c:pt>
                <c:pt idx="11">
                  <c:v>62.556989799883524</c:v>
                </c:pt>
                <c:pt idx="12">
                  <c:v>64.933415360940344</c:v>
                </c:pt>
                <c:pt idx="13">
                  <c:v>67.236749064863275</c:v>
                </c:pt>
                <c:pt idx="14">
                  <c:v>69.500263697016379</c:v>
                </c:pt>
                <c:pt idx="15">
                  <c:v>71.610657996739505</c:v>
                </c:pt>
                <c:pt idx="16">
                  <c:v>73.708306706911728</c:v>
                </c:pt>
                <c:pt idx="17">
                  <c:v>75.772720039366831</c:v>
                </c:pt>
                <c:pt idx="18">
                  <c:v>77.825360695260372</c:v>
                </c:pt>
                <c:pt idx="19">
                  <c:v>79.754540226178335</c:v>
                </c:pt>
                <c:pt idx="20">
                  <c:v>81.680553339098623</c:v>
                </c:pt>
                <c:pt idx="21">
                  <c:v>83.456819418447651</c:v>
                </c:pt>
                <c:pt idx="22">
                  <c:v>85.064202358466531</c:v>
                </c:pt>
                <c:pt idx="23">
                  <c:v>86.406487584680818</c:v>
                </c:pt>
                <c:pt idx="24">
                  <c:v>87.729726751614507</c:v>
                </c:pt>
                <c:pt idx="25">
                  <c:v>89.042609912758635</c:v>
                </c:pt>
                <c:pt idx="26">
                  <c:v>90.298966480538596</c:v>
                </c:pt>
                <c:pt idx="27">
                  <c:v>91.430255140017522</c:v>
                </c:pt>
                <c:pt idx="28">
                  <c:v>92.31869975230488</c:v>
                </c:pt>
                <c:pt idx="29">
                  <c:v>93.076073179319096</c:v>
                </c:pt>
                <c:pt idx="30">
                  <c:v>93.779110918240534</c:v>
                </c:pt>
                <c:pt idx="31">
                  <c:v>94.46992827735032</c:v>
                </c:pt>
                <c:pt idx="32">
                  <c:v>95.136291582592477</c:v>
                </c:pt>
                <c:pt idx="33">
                  <c:v>95.768591672457006</c:v>
                </c:pt>
                <c:pt idx="34">
                  <c:v>96.374039543143638</c:v>
                </c:pt>
                <c:pt idx="35">
                  <c:v>96.932594088635526</c:v>
                </c:pt>
                <c:pt idx="36">
                  <c:v>97.439189957056712</c:v>
                </c:pt>
                <c:pt idx="37">
                  <c:v>97.894337964760737</c:v>
                </c:pt>
                <c:pt idx="38">
                  <c:v>98.292052954503831</c:v>
                </c:pt>
                <c:pt idx="39">
                  <c:v>98.658147559703664</c:v>
                </c:pt>
                <c:pt idx="40">
                  <c:v>98.943012745810933</c:v>
                </c:pt>
                <c:pt idx="41">
                  <c:v>99.200045855100569</c:v>
                </c:pt>
                <c:pt idx="42">
                  <c:v>99.453897192586908</c:v>
                </c:pt>
                <c:pt idx="43">
                  <c:v>99.643413886220912</c:v>
                </c:pt>
                <c:pt idx="44">
                  <c:v>99.810873833794872</c:v>
                </c:pt>
                <c:pt idx="45">
                  <c:v>99.922193386670315</c:v>
                </c:pt>
                <c:pt idx="4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984-4554-85FC-E2E04AC3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402032"/>
        <c:axId val="1993688256"/>
      </c:lineChart>
      <c:catAx>
        <c:axId val="19154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777645200"/>
        <c:crosses val="autoZero"/>
        <c:auto val="1"/>
        <c:lblAlgn val="ctr"/>
        <c:lblOffset val="100"/>
        <c:noMultiLvlLbl val="0"/>
      </c:catAx>
      <c:valAx>
        <c:axId val="177764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# of new infections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15454656"/>
        <c:crosses val="autoZero"/>
        <c:crossBetween val="between"/>
      </c:valAx>
      <c:valAx>
        <c:axId val="1993688256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93402032"/>
        <c:crosses val="max"/>
        <c:crossBetween val="between"/>
      </c:valAx>
      <c:catAx>
        <c:axId val="199340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688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Figure28!$B$1</c:f>
              <c:strCache>
                <c:ptCount val="1"/>
                <c:pt idx="0">
                  <c:v>AGYW population in need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Figure28!$A$2:$A$48</c:f>
              <c:strCache>
                <c:ptCount val="47"/>
                <c:pt idx="0">
                  <c:v>Turkana</c:v>
                </c:pt>
                <c:pt idx="1">
                  <c:v>Kirinyaga</c:v>
                </c:pt>
                <c:pt idx="2">
                  <c:v>Taita-Taveta</c:v>
                </c:pt>
                <c:pt idx="3">
                  <c:v>Mombasa</c:v>
                </c:pt>
                <c:pt idx="4">
                  <c:v>Nairobi</c:v>
                </c:pt>
                <c:pt idx="5">
                  <c:v>Migori</c:v>
                </c:pt>
                <c:pt idx="6">
                  <c:v>Siaya</c:v>
                </c:pt>
                <c:pt idx="7">
                  <c:v>Nyandarua</c:v>
                </c:pt>
                <c:pt idx="8">
                  <c:v>Homa Bay </c:v>
                </c:pt>
                <c:pt idx="9">
                  <c:v>Nakuru</c:v>
                </c:pt>
                <c:pt idx="10">
                  <c:v>Kilifi</c:v>
                </c:pt>
                <c:pt idx="11">
                  <c:v>Nyamira</c:v>
                </c:pt>
                <c:pt idx="12">
                  <c:v>Narok</c:v>
                </c:pt>
                <c:pt idx="13">
                  <c:v>Laikipia</c:v>
                </c:pt>
                <c:pt idx="14">
                  <c:v>Kisumu</c:v>
                </c:pt>
                <c:pt idx="15">
                  <c:v>Embu</c:v>
                </c:pt>
                <c:pt idx="16">
                  <c:v>Lamu</c:v>
                </c:pt>
                <c:pt idx="17">
                  <c:v>Nyeri</c:v>
                </c:pt>
                <c:pt idx="18">
                  <c:v>Kisii</c:v>
                </c:pt>
                <c:pt idx="19">
                  <c:v>Kwale</c:v>
                </c:pt>
                <c:pt idx="20">
                  <c:v>Murang'a</c:v>
                </c:pt>
                <c:pt idx="21">
                  <c:v>Vihiga</c:v>
                </c:pt>
                <c:pt idx="22">
                  <c:v>Tharaka-Nithi</c:v>
                </c:pt>
                <c:pt idx="23">
                  <c:v>Makueni</c:v>
                </c:pt>
                <c:pt idx="24">
                  <c:v>Meru</c:v>
                </c:pt>
                <c:pt idx="25">
                  <c:v>West Pokot</c:v>
                </c:pt>
                <c:pt idx="26">
                  <c:v>Tana River</c:v>
                </c:pt>
                <c:pt idx="27">
                  <c:v>Bomet</c:v>
                </c:pt>
                <c:pt idx="28">
                  <c:v>Samburu</c:v>
                </c:pt>
                <c:pt idx="29">
                  <c:v>Kiambu</c:v>
                </c:pt>
                <c:pt idx="30">
                  <c:v>Kericho</c:v>
                </c:pt>
                <c:pt idx="31">
                  <c:v>Nandi</c:v>
                </c:pt>
                <c:pt idx="32">
                  <c:v>Baringo</c:v>
                </c:pt>
                <c:pt idx="33">
                  <c:v>Machakos</c:v>
                </c:pt>
                <c:pt idx="34">
                  <c:v>Kitui</c:v>
                </c:pt>
                <c:pt idx="35">
                  <c:v>Kajiado</c:v>
                </c:pt>
                <c:pt idx="36">
                  <c:v>Uasin Gishu</c:v>
                </c:pt>
                <c:pt idx="37">
                  <c:v>Mandera</c:v>
                </c:pt>
                <c:pt idx="38">
                  <c:v>Garissa</c:v>
                </c:pt>
                <c:pt idx="39">
                  <c:v>Busia</c:v>
                </c:pt>
                <c:pt idx="40">
                  <c:v>Isiolo</c:v>
                </c:pt>
                <c:pt idx="41">
                  <c:v>Elgeyo-Marakwet</c:v>
                </c:pt>
                <c:pt idx="42">
                  <c:v>Bungoma</c:v>
                </c:pt>
                <c:pt idx="43">
                  <c:v>Trans-Nzoia</c:v>
                </c:pt>
                <c:pt idx="44">
                  <c:v>Wajir</c:v>
                </c:pt>
                <c:pt idx="45">
                  <c:v>Kakamega</c:v>
                </c:pt>
                <c:pt idx="46">
                  <c:v>Marsabit</c:v>
                </c:pt>
              </c:strCache>
            </c:strRef>
          </c:cat>
          <c:val>
            <c:numRef>
              <c:f>Figure28!$B$2:$B$48</c:f>
              <c:numCache>
                <c:formatCode>0</c:formatCode>
                <c:ptCount val="47"/>
                <c:pt idx="0">
                  <c:v>39717.814194370178</c:v>
                </c:pt>
                <c:pt idx="1">
                  <c:v>23617.81055170008</c:v>
                </c:pt>
                <c:pt idx="2">
                  <c:v>13637.506219101862</c:v>
                </c:pt>
                <c:pt idx="3">
                  <c:v>71159.221735481027</c:v>
                </c:pt>
                <c:pt idx="4">
                  <c:v>236650.34183792467</c:v>
                </c:pt>
                <c:pt idx="5">
                  <c:v>85757.957263498291</c:v>
                </c:pt>
                <c:pt idx="6">
                  <c:v>58223.020937108151</c:v>
                </c:pt>
                <c:pt idx="7">
                  <c:v>24012.435181828962</c:v>
                </c:pt>
                <c:pt idx="8">
                  <c:v>78420.581489972377</c:v>
                </c:pt>
                <c:pt idx="9">
                  <c:v>125261.61433146652</c:v>
                </c:pt>
                <c:pt idx="10">
                  <c:v>85222.813685647576</c:v>
                </c:pt>
                <c:pt idx="11">
                  <c:v>28313.551387710861</c:v>
                </c:pt>
                <c:pt idx="12">
                  <c:v>70463.420236886916</c:v>
                </c:pt>
                <c:pt idx="13">
                  <c:v>25921.927299017767</c:v>
                </c:pt>
                <c:pt idx="14">
                  <c:v>81012.974279556118</c:v>
                </c:pt>
                <c:pt idx="15">
                  <c:v>30233.967810327547</c:v>
                </c:pt>
                <c:pt idx="16">
                  <c:v>6601.3164776666426</c:v>
                </c:pt>
                <c:pt idx="17">
                  <c:v>23316.070422052821</c:v>
                </c:pt>
                <c:pt idx="18">
                  <c:v>75517.335231560486</c:v>
                </c:pt>
                <c:pt idx="19">
                  <c:v>46834.326649431729</c:v>
                </c:pt>
                <c:pt idx="20">
                  <c:v>40345.31188947273</c:v>
                </c:pt>
                <c:pt idx="21">
                  <c:v>29243.436710661375</c:v>
                </c:pt>
                <c:pt idx="22">
                  <c:v>19173.047708814986</c:v>
                </c:pt>
                <c:pt idx="23">
                  <c:v>51155.451925786132</c:v>
                </c:pt>
                <c:pt idx="24">
                  <c:v>80130.280573950455</c:v>
                </c:pt>
                <c:pt idx="25">
                  <c:v>36258.240261357911</c:v>
                </c:pt>
                <c:pt idx="26">
                  <c:v>17780.88344826196</c:v>
                </c:pt>
                <c:pt idx="27">
                  <c:v>52037.876372438957</c:v>
                </c:pt>
                <c:pt idx="28">
                  <c:v>19621.849909176355</c:v>
                </c:pt>
                <c:pt idx="29">
                  <c:v>126963.17386387654</c:v>
                </c:pt>
                <c:pt idx="30">
                  <c:v>55744.77237656471</c:v>
                </c:pt>
                <c:pt idx="31">
                  <c:v>51597.711288367333</c:v>
                </c:pt>
                <c:pt idx="32">
                  <c:v>38343.047497951644</c:v>
                </c:pt>
                <c:pt idx="33">
                  <c:v>77540.652536623471</c:v>
                </c:pt>
                <c:pt idx="34">
                  <c:v>59128.018989288088</c:v>
                </c:pt>
                <c:pt idx="35">
                  <c:v>63415.093159666518</c:v>
                </c:pt>
                <c:pt idx="36">
                  <c:v>82009.335960984317</c:v>
                </c:pt>
                <c:pt idx="37">
                  <c:v>35651.759952970599</c:v>
                </c:pt>
                <c:pt idx="38">
                  <c:v>49452.261569487193</c:v>
                </c:pt>
                <c:pt idx="39">
                  <c:v>55491.734186091118</c:v>
                </c:pt>
                <c:pt idx="40">
                  <c:v>13086.321679575358</c:v>
                </c:pt>
                <c:pt idx="41">
                  <c:v>25529.558372085939</c:v>
                </c:pt>
                <c:pt idx="42">
                  <c:v>94831.169103970096</c:v>
                </c:pt>
                <c:pt idx="43">
                  <c:v>57094.252181591284</c:v>
                </c:pt>
                <c:pt idx="44">
                  <c:v>30478.158137794693</c:v>
                </c:pt>
                <c:pt idx="45">
                  <c:v>107045.4399766243</c:v>
                </c:pt>
                <c:pt idx="46">
                  <c:v>25559.680748559214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E-424D-AAC3-B338D10D3D3C}"/>
            </c:ext>
          </c:extLst>
        </c:ser>
        <c:ser>
          <c:idx val="1"/>
          <c:order val="1"/>
          <c:tx>
            <c:strRef>
              <c:f>Figure28!$C$1</c:f>
              <c:strCache>
                <c:ptCount val="1"/>
                <c:pt idx="0">
                  <c:v>ABYM population in need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Figure28!$A$2:$A$48</c:f>
              <c:strCache>
                <c:ptCount val="47"/>
                <c:pt idx="0">
                  <c:v>Turkana</c:v>
                </c:pt>
                <c:pt idx="1">
                  <c:v>Kirinyaga</c:v>
                </c:pt>
                <c:pt idx="2">
                  <c:v>Taita-Taveta</c:v>
                </c:pt>
                <c:pt idx="3">
                  <c:v>Mombasa</c:v>
                </c:pt>
                <c:pt idx="4">
                  <c:v>Nairobi</c:v>
                </c:pt>
                <c:pt idx="5">
                  <c:v>Migori</c:v>
                </c:pt>
                <c:pt idx="6">
                  <c:v>Siaya</c:v>
                </c:pt>
                <c:pt idx="7">
                  <c:v>Nyandarua</c:v>
                </c:pt>
                <c:pt idx="8">
                  <c:v>Homa Bay </c:v>
                </c:pt>
                <c:pt idx="9">
                  <c:v>Nakuru</c:v>
                </c:pt>
                <c:pt idx="10">
                  <c:v>Kilifi</c:v>
                </c:pt>
                <c:pt idx="11">
                  <c:v>Nyamira</c:v>
                </c:pt>
                <c:pt idx="12">
                  <c:v>Narok</c:v>
                </c:pt>
                <c:pt idx="13">
                  <c:v>Laikipia</c:v>
                </c:pt>
                <c:pt idx="14">
                  <c:v>Kisumu</c:v>
                </c:pt>
                <c:pt idx="15">
                  <c:v>Embu</c:v>
                </c:pt>
                <c:pt idx="16">
                  <c:v>Lamu</c:v>
                </c:pt>
                <c:pt idx="17">
                  <c:v>Nyeri</c:v>
                </c:pt>
                <c:pt idx="18">
                  <c:v>Kisii</c:v>
                </c:pt>
                <c:pt idx="19">
                  <c:v>Kwale</c:v>
                </c:pt>
                <c:pt idx="20">
                  <c:v>Murang'a</c:v>
                </c:pt>
                <c:pt idx="21">
                  <c:v>Vihiga</c:v>
                </c:pt>
                <c:pt idx="22">
                  <c:v>Tharaka-Nithi</c:v>
                </c:pt>
                <c:pt idx="23">
                  <c:v>Makueni</c:v>
                </c:pt>
                <c:pt idx="24">
                  <c:v>Meru</c:v>
                </c:pt>
                <c:pt idx="25">
                  <c:v>West Pokot</c:v>
                </c:pt>
                <c:pt idx="26">
                  <c:v>Tana River</c:v>
                </c:pt>
                <c:pt idx="27">
                  <c:v>Bomet</c:v>
                </c:pt>
                <c:pt idx="28">
                  <c:v>Samburu</c:v>
                </c:pt>
                <c:pt idx="29">
                  <c:v>Kiambu</c:v>
                </c:pt>
                <c:pt idx="30">
                  <c:v>Kericho</c:v>
                </c:pt>
                <c:pt idx="31">
                  <c:v>Nandi</c:v>
                </c:pt>
                <c:pt idx="32">
                  <c:v>Baringo</c:v>
                </c:pt>
                <c:pt idx="33">
                  <c:v>Machakos</c:v>
                </c:pt>
                <c:pt idx="34">
                  <c:v>Kitui</c:v>
                </c:pt>
                <c:pt idx="35">
                  <c:v>Kajiado</c:v>
                </c:pt>
                <c:pt idx="36">
                  <c:v>Uasin Gishu</c:v>
                </c:pt>
                <c:pt idx="37">
                  <c:v>Mandera</c:v>
                </c:pt>
                <c:pt idx="38">
                  <c:v>Garissa</c:v>
                </c:pt>
                <c:pt idx="39">
                  <c:v>Busia</c:v>
                </c:pt>
                <c:pt idx="40">
                  <c:v>Isiolo</c:v>
                </c:pt>
                <c:pt idx="41">
                  <c:v>Elgeyo-Marakwet</c:v>
                </c:pt>
                <c:pt idx="42">
                  <c:v>Bungoma</c:v>
                </c:pt>
                <c:pt idx="43">
                  <c:v>Trans-Nzoia</c:v>
                </c:pt>
                <c:pt idx="44">
                  <c:v>Wajir</c:v>
                </c:pt>
                <c:pt idx="45">
                  <c:v>Kakamega</c:v>
                </c:pt>
                <c:pt idx="46">
                  <c:v>Marsabit</c:v>
                </c:pt>
              </c:strCache>
            </c:strRef>
          </c:cat>
          <c:val>
            <c:numRef>
              <c:f>Figure28!$C$2:$C$48</c:f>
              <c:numCache>
                <c:formatCode>0</c:formatCode>
                <c:ptCount val="47"/>
                <c:pt idx="0">
                  <c:v>40405.972834705273</c:v>
                </c:pt>
                <c:pt idx="1">
                  <c:v>18763.370695463116</c:v>
                </c:pt>
                <c:pt idx="2">
                  <c:v>12911.765939969933</c:v>
                </c:pt>
                <c:pt idx="3">
                  <c:v>53110.789018745993</c:v>
                </c:pt>
                <c:pt idx="4">
                  <c:v>155803.72123851086</c:v>
                </c:pt>
                <c:pt idx="5">
                  <c:v>54450.134494622216</c:v>
                </c:pt>
                <c:pt idx="6">
                  <c:v>48595.926584873181</c:v>
                </c:pt>
                <c:pt idx="7">
                  <c:v>19259.527337116982</c:v>
                </c:pt>
                <c:pt idx="8">
                  <c:v>60765.594257374221</c:v>
                </c:pt>
                <c:pt idx="9">
                  <c:v>102377.65222323692</c:v>
                </c:pt>
                <c:pt idx="10">
                  <c:v>56072.305427197971</c:v>
                </c:pt>
                <c:pt idx="11">
                  <c:v>27439.803680682431</c:v>
                </c:pt>
                <c:pt idx="12">
                  <c:v>44985.037582882527</c:v>
                </c:pt>
                <c:pt idx="13">
                  <c:v>16164.790990297666</c:v>
                </c:pt>
                <c:pt idx="14">
                  <c:v>56805.678431249806</c:v>
                </c:pt>
                <c:pt idx="15">
                  <c:v>23663.180849920074</c:v>
                </c:pt>
                <c:pt idx="16">
                  <c:v>3919.7094528737166</c:v>
                </c:pt>
                <c:pt idx="17">
                  <c:v>17803.709276222678</c:v>
                </c:pt>
                <c:pt idx="18">
                  <c:v>60642.950930702151</c:v>
                </c:pt>
                <c:pt idx="19">
                  <c:v>33396.177793471768</c:v>
                </c:pt>
                <c:pt idx="20">
                  <c:v>31621.148146028831</c:v>
                </c:pt>
                <c:pt idx="21">
                  <c:v>21002.163759551007</c:v>
                </c:pt>
                <c:pt idx="22">
                  <c:v>13169.513629635978</c:v>
                </c:pt>
                <c:pt idx="23">
                  <c:v>31182.811717248216</c:v>
                </c:pt>
                <c:pt idx="24">
                  <c:v>61080.142762427007</c:v>
                </c:pt>
                <c:pt idx="25">
                  <c:v>29139.219665309782</c:v>
                </c:pt>
                <c:pt idx="26">
                  <c:v>10317.923414430952</c:v>
                </c:pt>
                <c:pt idx="27">
                  <c:v>41089.762798693679</c:v>
                </c:pt>
                <c:pt idx="28">
                  <c:v>15677.527595202491</c:v>
                </c:pt>
                <c:pt idx="29">
                  <c:v>96230.115018479701</c:v>
                </c:pt>
                <c:pt idx="30">
                  <c:v>40917.961348232566</c:v>
                </c:pt>
                <c:pt idx="31">
                  <c:v>41197.701080552019</c:v>
                </c:pt>
                <c:pt idx="32">
                  <c:v>30632.319153533703</c:v>
                </c:pt>
                <c:pt idx="33">
                  <c:v>51611.072098764736</c:v>
                </c:pt>
                <c:pt idx="34">
                  <c:v>41189.507623361598</c:v>
                </c:pt>
                <c:pt idx="35">
                  <c:v>46934.607300776624</c:v>
                </c:pt>
                <c:pt idx="36">
                  <c:v>63520.150555362321</c:v>
                </c:pt>
                <c:pt idx="37">
                  <c:v>5376.2382390964194</c:v>
                </c:pt>
                <c:pt idx="38">
                  <c:v>11006.860512590076</c:v>
                </c:pt>
                <c:pt idx="39">
                  <c:v>35368.645603595862</c:v>
                </c:pt>
                <c:pt idx="40">
                  <c:v>9234.4537047648482</c:v>
                </c:pt>
                <c:pt idx="41">
                  <c:v>26962.066249210333</c:v>
                </c:pt>
                <c:pt idx="42">
                  <c:v>57060.670296562275</c:v>
                </c:pt>
                <c:pt idx="43">
                  <c:v>43982.029824466692</c:v>
                </c:pt>
                <c:pt idx="44">
                  <c:v>8860.5415350100193</c:v>
                </c:pt>
                <c:pt idx="45">
                  <c:v>73792.081694741471</c:v>
                </c:pt>
                <c:pt idx="46">
                  <c:v>21689.533532460591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E-424D-AAC3-B338D10D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4983151"/>
        <c:axId val="1147543295"/>
      </c:barChart>
      <c:lineChart>
        <c:grouping val="standard"/>
        <c:varyColors val="0"/>
        <c:ser>
          <c:idx val="2"/>
          <c:order val="2"/>
          <c:tx>
            <c:strRef>
              <c:f>Figure28!$D$1</c:f>
              <c:strCache>
                <c:ptCount val="1"/>
                <c:pt idx="0">
                  <c:v>AGYW % contact coverage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Figure28!$A$2:$A$48</c:f>
              <c:strCache>
                <c:ptCount val="47"/>
                <c:pt idx="0">
                  <c:v>Turkana</c:v>
                </c:pt>
                <c:pt idx="1">
                  <c:v>Kirinyaga</c:v>
                </c:pt>
                <c:pt idx="2">
                  <c:v>Taita-Taveta</c:v>
                </c:pt>
                <c:pt idx="3">
                  <c:v>Mombasa</c:v>
                </c:pt>
                <c:pt idx="4">
                  <c:v>Nairobi</c:v>
                </c:pt>
                <c:pt idx="5">
                  <c:v>Migori</c:v>
                </c:pt>
                <c:pt idx="6">
                  <c:v>Siaya</c:v>
                </c:pt>
                <c:pt idx="7">
                  <c:v>Nyandarua</c:v>
                </c:pt>
                <c:pt idx="8">
                  <c:v>Homa Bay </c:v>
                </c:pt>
                <c:pt idx="9">
                  <c:v>Nakuru</c:v>
                </c:pt>
                <c:pt idx="10">
                  <c:v>Kilifi</c:v>
                </c:pt>
                <c:pt idx="11">
                  <c:v>Nyamira</c:v>
                </c:pt>
                <c:pt idx="12">
                  <c:v>Narok</c:v>
                </c:pt>
                <c:pt idx="13">
                  <c:v>Laikipia</c:v>
                </c:pt>
                <c:pt idx="14">
                  <c:v>Kisumu</c:v>
                </c:pt>
                <c:pt idx="15">
                  <c:v>Embu</c:v>
                </c:pt>
                <c:pt idx="16">
                  <c:v>Lamu</c:v>
                </c:pt>
                <c:pt idx="17">
                  <c:v>Nyeri</c:v>
                </c:pt>
                <c:pt idx="18">
                  <c:v>Kisii</c:v>
                </c:pt>
                <c:pt idx="19">
                  <c:v>Kwale</c:v>
                </c:pt>
                <c:pt idx="20">
                  <c:v>Murang'a</c:v>
                </c:pt>
                <c:pt idx="21">
                  <c:v>Vihiga</c:v>
                </c:pt>
                <c:pt idx="22">
                  <c:v>Tharaka-Nithi</c:v>
                </c:pt>
                <c:pt idx="23">
                  <c:v>Makueni</c:v>
                </c:pt>
                <c:pt idx="24">
                  <c:v>Meru</c:v>
                </c:pt>
                <c:pt idx="25">
                  <c:v>West Pokot</c:v>
                </c:pt>
                <c:pt idx="26">
                  <c:v>Tana River</c:v>
                </c:pt>
                <c:pt idx="27">
                  <c:v>Bomet</c:v>
                </c:pt>
                <c:pt idx="28">
                  <c:v>Samburu</c:v>
                </c:pt>
                <c:pt idx="29">
                  <c:v>Kiambu</c:v>
                </c:pt>
                <c:pt idx="30">
                  <c:v>Kericho</c:v>
                </c:pt>
                <c:pt idx="31">
                  <c:v>Nandi</c:v>
                </c:pt>
                <c:pt idx="32">
                  <c:v>Baringo</c:v>
                </c:pt>
                <c:pt idx="33">
                  <c:v>Machakos</c:v>
                </c:pt>
                <c:pt idx="34">
                  <c:v>Kitui</c:v>
                </c:pt>
                <c:pt idx="35">
                  <c:v>Kajiado</c:v>
                </c:pt>
                <c:pt idx="36">
                  <c:v>Uasin Gishu</c:v>
                </c:pt>
                <c:pt idx="37">
                  <c:v>Mandera</c:v>
                </c:pt>
                <c:pt idx="38">
                  <c:v>Garissa</c:v>
                </c:pt>
                <c:pt idx="39">
                  <c:v>Busia</c:v>
                </c:pt>
                <c:pt idx="40">
                  <c:v>Isiolo</c:v>
                </c:pt>
                <c:pt idx="41">
                  <c:v>Elgeyo-Marakwet</c:v>
                </c:pt>
                <c:pt idx="42">
                  <c:v>Bungoma</c:v>
                </c:pt>
                <c:pt idx="43">
                  <c:v>Trans-Nzoia</c:v>
                </c:pt>
                <c:pt idx="44">
                  <c:v>Wajir</c:v>
                </c:pt>
                <c:pt idx="45">
                  <c:v>Kakamega</c:v>
                </c:pt>
                <c:pt idx="46">
                  <c:v>Marsabit</c:v>
                </c:pt>
              </c:strCache>
            </c:strRef>
          </c:cat>
          <c:val>
            <c:numRef>
              <c:f>Figure28!$D$2:$D$48</c:f>
              <c:numCache>
                <c:formatCode>General</c:formatCode>
                <c:ptCount val="47"/>
                <c:pt idx="0">
                  <c:v>80.65902076892479</c:v>
                </c:pt>
                <c:pt idx="1">
                  <c:v>72.500369848073987</c:v>
                </c:pt>
                <c:pt idx="2">
                  <c:v>69.71215885998042</c:v>
                </c:pt>
                <c:pt idx="3">
                  <c:v>65.061138768632205</c:v>
                </c:pt>
                <c:pt idx="4">
                  <c:v>59.160700513961181</c:v>
                </c:pt>
                <c:pt idx="5">
                  <c:v>55.934168129278575</c:v>
                </c:pt>
                <c:pt idx="6">
                  <c:v>48.439602662432378</c:v>
                </c:pt>
                <c:pt idx="7">
                  <c:v>47.758588053069396</c:v>
                </c:pt>
                <c:pt idx="8">
                  <c:v>47.130484494974148</c:v>
                </c:pt>
                <c:pt idx="9">
                  <c:v>45.590183636691606</c:v>
                </c:pt>
                <c:pt idx="10">
                  <c:v>44.32733251373751</c:v>
                </c:pt>
                <c:pt idx="11">
                  <c:v>44.314469167742295</c:v>
                </c:pt>
                <c:pt idx="12">
                  <c:v>42.876147508071583</c:v>
                </c:pt>
                <c:pt idx="13">
                  <c:v>39.495520074188072</c:v>
                </c:pt>
                <c:pt idx="14">
                  <c:v>39.227050089950261</c:v>
                </c:pt>
                <c:pt idx="15">
                  <c:v>38.393902093243788</c:v>
                </c:pt>
                <c:pt idx="16">
                  <c:v>38.068164259385213</c:v>
                </c:pt>
                <c:pt idx="17">
                  <c:v>37.948075468288941</c:v>
                </c:pt>
                <c:pt idx="18">
                  <c:v>37.632418984142099</c:v>
                </c:pt>
                <c:pt idx="19">
                  <c:v>34.658339643700103</c:v>
                </c:pt>
                <c:pt idx="20">
                  <c:v>33.904806678590205</c:v>
                </c:pt>
                <c:pt idx="21">
                  <c:v>32.393593453899342</c:v>
                </c:pt>
                <c:pt idx="22">
                  <c:v>31.533849452741389</c:v>
                </c:pt>
                <c:pt idx="23">
                  <c:v>30.993763915919793</c:v>
                </c:pt>
                <c:pt idx="24">
                  <c:v>29.976183569995712</c:v>
                </c:pt>
                <c:pt idx="25">
                  <c:v>29.220943773411925</c:v>
                </c:pt>
                <c:pt idx="26">
                  <c:v>28.794969692579972</c:v>
                </c:pt>
                <c:pt idx="27">
                  <c:v>28.692562112138702</c:v>
                </c:pt>
                <c:pt idx="28">
                  <c:v>28.498841984235362</c:v>
                </c:pt>
                <c:pt idx="29">
                  <c:v>27.159056402425673</c:v>
                </c:pt>
                <c:pt idx="30">
                  <c:v>26.479613012476079</c:v>
                </c:pt>
                <c:pt idx="31">
                  <c:v>25.661990947620144</c:v>
                </c:pt>
                <c:pt idx="32">
                  <c:v>20.379183476267603</c:v>
                </c:pt>
                <c:pt idx="33">
                  <c:v>19.983066292460599</c:v>
                </c:pt>
                <c:pt idx="34">
                  <c:v>19.080632486679285</c:v>
                </c:pt>
                <c:pt idx="35">
                  <c:v>15.952038380721032</c:v>
                </c:pt>
                <c:pt idx="36">
                  <c:v>14.05571678507912</c:v>
                </c:pt>
                <c:pt idx="37">
                  <c:v>9.8704804605495706</c:v>
                </c:pt>
                <c:pt idx="38">
                  <c:v>9.1340615305388955</c:v>
                </c:pt>
                <c:pt idx="39">
                  <c:v>8.9004246712440089</c:v>
                </c:pt>
                <c:pt idx="40">
                  <c:v>8.7190276071298953</c:v>
                </c:pt>
                <c:pt idx="41">
                  <c:v>8.6370471743488935</c:v>
                </c:pt>
                <c:pt idx="42">
                  <c:v>8.3042316934488944</c:v>
                </c:pt>
                <c:pt idx="43">
                  <c:v>7.0602553601703919</c:v>
                </c:pt>
                <c:pt idx="44">
                  <c:v>5.669633946341329</c:v>
                </c:pt>
                <c:pt idx="45">
                  <c:v>5.6013595733824406</c:v>
                </c:pt>
                <c:pt idx="46">
                  <c:v>5.1135223982548172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E-424D-AAC3-B338D10D3D3C}"/>
            </c:ext>
          </c:extLst>
        </c:ser>
        <c:ser>
          <c:idx val="3"/>
          <c:order val="3"/>
          <c:tx>
            <c:strRef>
              <c:f>Figure28!$E$1</c:f>
              <c:strCache>
                <c:ptCount val="1"/>
                <c:pt idx="0">
                  <c:v>ABYM % contact coverage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Figure28!$A$2:$A$48</c:f>
              <c:strCache>
                <c:ptCount val="47"/>
                <c:pt idx="0">
                  <c:v>Turkana</c:v>
                </c:pt>
                <c:pt idx="1">
                  <c:v>Kirinyaga</c:v>
                </c:pt>
                <c:pt idx="2">
                  <c:v>Taita-Taveta</c:v>
                </c:pt>
                <c:pt idx="3">
                  <c:v>Mombasa</c:v>
                </c:pt>
                <c:pt idx="4">
                  <c:v>Nairobi</c:v>
                </c:pt>
                <c:pt idx="5">
                  <c:v>Migori</c:v>
                </c:pt>
                <c:pt idx="6">
                  <c:v>Siaya</c:v>
                </c:pt>
                <c:pt idx="7">
                  <c:v>Nyandarua</c:v>
                </c:pt>
                <c:pt idx="8">
                  <c:v>Homa Bay </c:v>
                </c:pt>
                <c:pt idx="9">
                  <c:v>Nakuru</c:v>
                </c:pt>
                <c:pt idx="10">
                  <c:v>Kilifi</c:v>
                </c:pt>
                <c:pt idx="11">
                  <c:v>Nyamira</c:v>
                </c:pt>
                <c:pt idx="12">
                  <c:v>Narok</c:v>
                </c:pt>
                <c:pt idx="13">
                  <c:v>Laikipia</c:v>
                </c:pt>
                <c:pt idx="14">
                  <c:v>Kisumu</c:v>
                </c:pt>
                <c:pt idx="15">
                  <c:v>Embu</c:v>
                </c:pt>
                <c:pt idx="16">
                  <c:v>Lamu</c:v>
                </c:pt>
                <c:pt idx="17">
                  <c:v>Nyeri</c:v>
                </c:pt>
                <c:pt idx="18">
                  <c:v>Kisii</c:v>
                </c:pt>
                <c:pt idx="19">
                  <c:v>Kwale</c:v>
                </c:pt>
                <c:pt idx="20">
                  <c:v>Murang'a</c:v>
                </c:pt>
                <c:pt idx="21">
                  <c:v>Vihiga</c:v>
                </c:pt>
                <c:pt idx="22">
                  <c:v>Tharaka-Nithi</c:v>
                </c:pt>
                <c:pt idx="23">
                  <c:v>Makueni</c:v>
                </c:pt>
                <c:pt idx="24">
                  <c:v>Meru</c:v>
                </c:pt>
                <c:pt idx="25">
                  <c:v>West Pokot</c:v>
                </c:pt>
                <c:pt idx="26">
                  <c:v>Tana River</c:v>
                </c:pt>
                <c:pt idx="27">
                  <c:v>Bomet</c:v>
                </c:pt>
                <c:pt idx="28">
                  <c:v>Samburu</c:v>
                </c:pt>
                <c:pt idx="29">
                  <c:v>Kiambu</c:v>
                </c:pt>
                <c:pt idx="30">
                  <c:v>Kericho</c:v>
                </c:pt>
                <c:pt idx="31">
                  <c:v>Nandi</c:v>
                </c:pt>
                <c:pt idx="32">
                  <c:v>Baringo</c:v>
                </c:pt>
                <c:pt idx="33">
                  <c:v>Machakos</c:v>
                </c:pt>
                <c:pt idx="34">
                  <c:v>Kitui</c:v>
                </c:pt>
                <c:pt idx="35">
                  <c:v>Kajiado</c:v>
                </c:pt>
                <c:pt idx="36">
                  <c:v>Uasin Gishu</c:v>
                </c:pt>
                <c:pt idx="37">
                  <c:v>Mandera</c:v>
                </c:pt>
                <c:pt idx="38">
                  <c:v>Garissa</c:v>
                </c:pt>
                <c:pt idx="39">
                  <c:v>Busia</c:v>
                </c:pt>
                <c:pt idx="40">
                  <c:v>Isiolo</c:v>
                </c:pt>
                <c:pt idx="41">
                  <c:v>Elgeyo-Marakwet</c:v>
                </c:pt>
                <c:pt idx="42">
                  <c:v>Bungoma</c:v>
                </c:pt>
                <c:pt idx="43">
                  <c:v>Trans-Nzoia</c:v>
                </c:pt>
                <c:pt idx="44">
                  <c:v>Wajir</c:v>
                </c:pt>
                <c:pt idx="45">
                  <c:v>Kakamega</c:v>
                </c:pt>
                <c:pt idx="46">
                  <c:v>Marsabit</c:v>
                </c:pt>
              </c:strCache>
            </c:strRef>
          </c:cat>
          <c:val>
            <c:numRef>
              <c:f>Figure28!$E$2:$E$48</c:f>
              <c:numCache>
                <c:formatCode>General</c:formatCode>
                <c:ptCount val="47"/>
                <c:pt idx="0">
                  <c:v>43.941523379805808</c:v>
                </c:pt>
                <c:pt idx="1">
                  <c:v>23.695102933051466</c:v>
                </c:pt>
                <c:pt idx="2">
                  <c:v>23.466968144305252</c:v>
                </c:pt>
                <c:pt idx="3">
                  <c:v>20.171042829393361</c:v>
                </c:pt>
                <c:pt idx="4">
                  <c:v>33.024885150998458</c:v>
                </c:pt>
                <c:pt idx="5">
                  <c:v>27.926469128376212</c:v>
                </c:pt>
                <c:pt idx="6">
                  <c:v>19.843226948576486</c:v>
                </c:pt>
                <c:pt idx="7">
                  <c:v>17.861289842614301</c:v>
                </c:pt>
                <c:pt idx="8">
                  <c:v>30.150285245958326</c:v>
                </c:pt>
                <c:pt idx="9">
                  <c:v>26.71188428932636</c:v>
                </c:pt>
                <c:pt idx="10">
                  <c:v>19.166324477158291</c:v>
                </c:pt>
                <c:pt idx="11">
                  <c:v>14.701271360916943</c:v>
                </c:pt>
                <c:pt idx="12">
                  <c:v>24.628188827424083</c:v>
                </c:pt>
                <c:pt idx="13">
                  <c:v>20.025003737709277</c:v>
                </c:pt>
                <c:pt idx="14">
                  <c:v>36.329114570784213</c:v>
                </c:pt>
                <c:pt idx="15">
                  <c:v>9.7408713334825627</c:v>
                </c:pt>
                <c:pt idx="16">
                  <c:v>39.007993280701477</c:v>
                </c:pt>
                <c:pt idx="17">
                  <c:v>34.599531504521039</c:v>
                </c:pt>
                <c:pt idx="18">
                  <c:v>16.285487181000629</c:v>
                </c:pt>
                <c:pt idx="19">
                  <c:v>11.755836324381553</c:v>
                </c:pt>
                <c:pt idx="20">
                  <c:v>25.359610482730282</c:v>
                </c:pt>
                <c:pt idx="21">
                  <c:v>13.298629760135295</c:v>
                </c:pt>
                <c:pt idx="22">
                  <c:v>23.220295646442388</c:v>
                </c:pt>
                <c:pt idx="23">
                  <c:v>17.528887547291252</c:v>
                </c:pt>
                <c:pt idx="24">
                  <c:v>12.766833290371549</c:v>
                </c:pt>
                <c:pt idx="25">
                  <c:v>6.6302393207188199</c:v>
                </c:pt>
                <c:pt idx="26">
                  <c:v>17.018928416778191</c:v>
                </c:pt>
                <c:pt idx="27">
                  <c:v>14.908822983506628</c:v>
                </c:pt>
                <c:pt idx="28">
                  <c:v>11.787572936982167</c:v>
                </c:pt>
                <c:pt idx="29">
                  <c:v>17.119380972200219</c:v>
                </c:pt>
                <c:pt idx="30">
                  <c:v>7.9744930893067183</c:v>
                </c:pt>
                <c:pt idx="31">
                  <c:v>11.328302011014703</c:v>
                </c:pt>
                <c:pt idx="32">
                  <c:v>8.6281420180851942</c:v>
                </c:pt>
                <c:pt idx="33">
                  <c:v>14.814650595454303</c:v>
                </c:pt>
                <c:pt idx="34">
                  <c:v>10.934823599215472</c:v>
                </c:pt>
                <c:pt idx="35">
                  <c:v>11.888881831355322</c:v>
                </c:pt>
                <c:pt idx="36">
                  <c:v>10.236121834020286</c:v>
                </c:pt>
                <c:pt idx="37">
                  <c:v>24.050273490434339</c:v>
                </c:pt>
                <c:pt idx="38">
                  <c:v>26.483482703044245</c:v>
                </c:pt>
                <c:pt idx="39">
                  <c:v>8.716760134254498</c:v>
                </c:pt>
                <c:pt idx="40">
                  <c:v>5.7068887543187898</c:v>
                </c:pt>
                <c:pt idx="41">
                  <c:v>5.1665179779787769</c:v>
                </c:pt>
                <c:pt idx="42">
                  <c:v>8.9273399234970032</c:v>
                </c:pt>
                <c:pt idx="43">
                  <c:v>5.8410219133881247</c:v>
                </c:pt>
                <c:pt idx="44">
                  <c:v>14.378353681500569</c:v>
                </c:pt>
                <c:pt idx="45">
                  <c:v>5.4951695451206728</c:v>
                </c:pt>
                <c:pt idx="46">
                  <c:v>3.9189408971285093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E-424D-AAC3-B338D10D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33343"/>
        <c:axId val="1086175855"/>
      </c:lineChart>
      <c:catAx>
        <c:axId val="107763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086175855"/>
        <c:crosses val="autoZero"/>
        <c:auto val="1"/>
        <c:lblAlgn val="ctr"/>
        <c:lblOffset val="100"/>
        <c:noMultiLvlLbl val="0"/>
      </c:catAx>
      <c:valAx>
        <c:axId val="108617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coverage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077633343"/>
        <c:crosses val="autoZero"/>
        <c:crossBetween val="between"/>
      </c:valAx>
      <c:valAx>
        <c:axId val="11475432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574983151"/>
        <c:crosses val="max"/>
        <c:crossBetween val="between"/>
      </c:valAx>
      <c:catAx>
        <c:axId val="1574983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75432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Figure33!$B$1</c:f>
              <c:strCache>
                <c:ptCount val="1"/>
                <c:pt idx="0">
                  <c:v>Estimated # of uncircumcised men and boys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Figure33!$A$2:$A$13</c:f>
              <c:strCache>
                <c:ptCount val="12"/>
                <c:pt idx="0">
                  <c:v>Kericho</c:v>
                </c:pt>
                <c:pt idx="1">
                  <c:v>Nandi</c:v>
                </c:pt>
                <c:pt idx="2">
                  <c:v>Kisumu</c:v>
                </c:pt>
                <c:pt idx="3">
                  <c:v>Turkana</c:v>
                </c:pt>
                <c:pt idx="4">
                  <c:v>Siaya</c:v>
                </c:pt>
                <c:pt idx="5">
                  <c:v>Homa Bay </c:v>
                </c:pt>
                <c:pt idx="6">
                  <c:v>Busia</c:v>
                </c:pt>
                <c:pt idx="7">
                  <c:v>Migori</c:v>
                </c:pt>
                <c:pt idx="8">
                  <c:v>Nairobi</c:v>
                </c:pt>
                <c:pt idx="9">
                  <c:v>Mombasa</c:v>
                </c:pt>
                <c:pt idx="10">
                  <c:v>West Pokot</c:v>
                </c:pt>
                <c:pt idx="11">
                  <c:v>Nakuru</c:v>
                </c:pt>
              </c:strCache>
            </c:strRef>
          </c:cat>
          <c:val>
            <c:numRef>
              <c:f>Figure33!$B$2:$B$13</c:f>
              <c:numCache>
                <c:formatCode>0</c:formatCode>
                <c:ptCount val="12"/>
                <c:pt idx="0">
                  <c:v>11275</c:v>
                </c:pt>
                <c:pt idx="1">
                  <c:v>26680</c:v>
                </c:pt>
                <c:pt idx="2">
                  <c:v>166816</c:v>
                </c:pt>
                <c:pt idx="3">
                  <c:v>123172</c:v>
                </c:pt>
                <c:pt idx="4">
                  <c:v>106930</c:v>
                </c:pt>
                <c:pt idx="5">
                  <c:v>123538</c:v>
                </c:pt>
                <c:pt idx="6">
                  <c:v>46082</c:v>
                </c:pt>
                <c:pt idx="7">
                  <c:v>99793</c:v>
                </c:pt>
                <c:pt idx="8">
                  <c:v>99217</c:v>
                </c:pt>
                <c:pt idx="9">
                  <c:v>18999</c:v>
                </c:pt>
                <c:pt idx="10">
                  <c:v>17301</c:v>
                </c:pt>
                <c:pt idx="11">
                  <c:v>53254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2-483D-A08B-FD5480E57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81026159"/>
        <c:axId val="1079831423"/>
      </c:barChart>
      <c:lineChart>
        <c:grouping val="standard"/>
        <c:varyColors val="0"/>
        <c:ser>
          <c:idx val="1"/>
          <c:order val="1"/>
          <c:tx>
            <c:strRef>
              <c:f>Figure33!$C$1</c:f>
              <c:strCache>
                <c:ptCount val="1"/>
                <c:pt idx="0">
                  <c:v>% of uncircumcised men and boys circumcised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Figure33!$A$2:$A$13</c:f>
              <c:strCache>
                <c:ptCount val="12"/>
                <c:pt idx="0">
                  <c:v>Kericho</c:v>
                </c:pt>
                <c:pt idx="1">
                  <c:v>Nandi</c:v>
                </c:pt>
                <c:pt idx="2">
                  <c:v>Kisumu</c:v>
                </c:pt>
                <c:pt idx="3">
                  <c:v>Turkana</c:v>
                </c:pt>
                <c:pt idx="4">
                  <c:v>Siaya</c:v>
                </c:pt>
                <c:pt idx="5">
                  <c:v>Homa Bay </c:v>
                </c:pt>
                <c:pt idx="6">
                  <c:v>Busia</c:v>
                </c:pt>
                <c:pt idx="7">
                  <c:v>Migori</c:v>
                </c:pt>
                <c:pt idx="8">
                  <c:v>Nairobi</c:v>
                </c:pt>
                <c:pt idx="9">
                  <c:v>Mombasa</c:v>
                </c:pt>
                <c:pt idx="10">
                  <c:v>West Pokot</c:v>
                </c:pt>
                <c:pt idx="11">
                  <c:v>Nakuru</c:v>
                </c:pt>
              </c:strCache>
            </c:strRef>
          </c:cat>
          <c:val>
            <c:numRef>
              <c:f>Figure33!$C$2:$C$13</c:f>
              <c:numCache>
                <c:formatCode>0</c:formatCode>
                <c:ptCount val="12"/>
                <c:pt idx="0">
                  <c:v>105</c:v>
                </c:pt>
                <c:pt idx="1">
                  <c:v>88</c:v>
                </c:pt>
                <c:pt idx="2">
                  <c:v>53</c:v>
                </c:pt>
                <c:pt idx="3">
                  <c:v>51</c:v>
                </c:pt>
                <c:pt idx="4">
                  <c:v>48</c:v>
                </c:pt>
                <c:pt idx="5">
                  <c:v>47</c:v>
                </c:pt>
                <c:pt idx="6">
                  <c:v>45</c:v>
                </c:pt>
                <c:pt idx="7">
                  <c:v>34</c:v>
                </c:pt>
                <c:pt idx="8">
                  <c:v>33</c:v>
                </c:pt>
                <c:pt idx="9">
                  <c:v>28</c:v>
                </c:pt>
                <c:pt idx="10">
                  <c:v>20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2-483D-A08B-FD5480E57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259631"/>
        <c:axId val="1141711151"/>
      </c:lineChart>
      <c:catAx>
        <c:axId val="94525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41711151"/>
        <c:crosses val="autoZero"/>
        <c:auto val="1"/>
        <c:lblAlgn val="ctr"/>
        <c:lblOffset val="100"/>
        <c:noMultiLvlLbl val="0"/>
      </c:catAx>
      <c:valAx>
        <c:axId val="11417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contact coverage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45259631"/>
        <c:crosses val="autoZero"/>
        <c:crossBetween val="between"/>
      </c:valAx>
      <c:valAx>
        <c:axId val="10798314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81026159"/>
        <c:crosses val="max"/>
        <c:crossBetween val="between"/>
      </c:valAx>
      <c:catAx>
        <c:axId val="1281026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831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95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Figure38!$C$1</c:f>
              <c:strCache>
                <c:ptCount val="1"/>
                <c:pt idx="0">
                  <c:v>1st 95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Figure38!$C$2:$C$48</c:f>
              <c:numCache>
                <c:formatCode>0</c:formatCode>
                <c:ptCount val="47"/>
                <c:pt idx="0">
                  <c:v>106.21574887370764</c:v>
                </c:pt>
                <c:pt idx="1">
                  <c:v>85.99031942089087</c:v>
                </c:pt>
                <c:pt idx="2">
                  <c:v>101.84392430269283</c:v>
                </c:pt>
                <c:pt idx="3">
                  <c:v>100.09644594741474</c:v>
                </c:pt>
                <c:pt idx="4">
                  <c:v>97.404385481272513</c:v>
                </c:pt>
                <c:pt idx="5">
                  <c:v>78.377568346797688</c:v>
                </c:pt>
                <c:pt idx="6">
                  <c:v>89.930457858626838</c:v>
                </c:pt>
                <c:pt idx="7">
                  <c:v>87.74638416702156</c:v>
                </c:pt>
                <c:pt idx="8">
                  <c:v>88.787837764903202</c:v>
                </c:pt>
                <c:pt idx="9">
                  <c:v>86.874595763922244</c:v>
                </c:pt>
                <c:pt idx="10">
                  <c:v>96.331724604531729</c:v>
                </c:pt>
                <c:pt idx="11">
                  <c:v>88.467147738109787</c:v>
                </c:pt>
                <c:pt idx="12">
                  <c:v>87.224857626510897</c:v>
                </c:pt>
                <c:pt idx="13">
                  <c:v>70.35929252162029</c:v>
                </c:pt>
                <c:pt idx="14">
                  <c:v>92.990103470247178</c:v>
                </c:pt>
                <c:pt idx="15">
                  <c:v>55.471710500983548</c:v>
                </c:pt>
                <c:pt idx="16">
                  <c:v>72.098576226614497</c:v>
                </c:pt>
                <c:pt idx="17">
                  <c:v>79.761601618897103</c:v>
                </c:pt>
                <c:pt idx="18">
                  <c:v>72.953263140623534</c:v>
                </c:pt>
                <c:pt idx="19">
                  <c:v>69.124682355574947</c:v>
                </c:pt>
                <c:pt idx="20">
                  <c:v>47.496069749529916</c:v>
                </c:pt>
                <c:pt idx="21">
                  <c:v>109.89177821748935</c:v>
                </c:pt>
                <c:pt idx="22">
                  <c:v>79.472138725522967</c:v>
                </c:pt>
                <c:pt idx="23">
                  <c:v>85.384714705802779</c:v>
                </c:pt>
                <c:pt idx="24">
                  <c:v>52.265130961184873</c:v>
                </c:pt>
                <c:pt idx="25">
                  <c:v>56.981440635461787</c:v>
                </c:pt>
                <c:pt idx="26">
                  <c:v>65.937725867545751</c:v>
                </c:pt>
                <c:pt idx="27">
                  <c:v>93.841207317938213</c:v>
                </c:pt>
                <c:pt idx="28">
                  <c:v>115.18298261415622</c:v>
                </c:pt>
                <c:pt idx="29">
                  <c:v>58.749898711072007</c:v>
                </c:pt>
                <c:pt idx="30">
                  <c:v>87.74033897286975</c:v>
                </c:pt>
                <c:pt idx="31">
                  <c:v>93.608748966128374</c:v>
                </c:pt>
                <c:pt idx="32">
                  <c:v>98.843591885235725</c:v>
                </c:pt>
                <c:pt idx="33">
                  <c:v>72.099548237769909</c:v>
                </c:pt>
                <c:pt idx="34">
                  <c:v>20.887313854518226</c:v>
                </c:pt>
                <c:pt idx="35">
                  <c:v>108.70447436662745</c:v>
                </c:pt>
                <c:pt idx="36">
                  <c:v>93.889825654146037</c:v>
                </c:pt>
                <c:pt idx="37">
                  <c:v>78.787963197940968</c:v>
                </c:pt>
                <c:pt idx="38">
                  <c:v>63.987897629910222</c:v>
                </c:pt>
                <c:pt idx="39">
                  <c:v>24.768538785919372</c:v>
                </c:pt>
                <c:pt idx="40">
                  <c:v>100.96647538508003</c:v>
                </c:pt>
                <c:pt idx="41">
                  <c:v>42.104587022235087</c:v>
                </c:pt>
                <c:pt idx="42">
                  <c:v>66.36224503850481</c:v>
                </c:pt>
                <c:pt idx="43">
                  <c:v>60.657558067009361</c:v>
                </c:pt>
                <c:pt idx="44">
                  <c:v>36.526310973088847</c:v>
                </c:pt>
                <c:pt idx="45">
                  <c:v>100.21926932510564</c:v>
                </c:pt>
                <c:pt idx="46">
                  <c:v>33.779297443331188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4-4198-AC8A-7A365B97E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67477823"/>
        <c:axId val="126747446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Figure38!$D$1</c15:sqref>
                        </c15:formulaRef>
                      </c:ext>
                    </c:extLst>
                    <c:strCache>
                      <c:ptCount val="1"/>
                      <c:pt idx="0">
                        <c:v>2nd 95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Figure38!$A$2:$A$48</c15:sqref>
                        </c15:formulaRef>
                      </c:ext>
                    </c:extLst>
                    <c:strCache>
                      <c:ptCount val="47"/>
                      <c:pt idx="0">
                        <c:v>Nairobi </c:v>
                      </c:pt>
                      <c:pt idx="1">
                        <c:v>Kisumu</c:v>
                      </c:pt>
                      <c:pt idx="2">
                        <c:v>Homa Bay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Kiambu</c:v>
                      </c:pt>
                      <c:pt idx="9">
                        <c:v>Kisii</c:v>
                      </c:pt>
                      <c:pt idx="10">
                        <c:v>Busia</c:v>
                      </c:pt>
                      <c:pt idx="11">
                        <c:v>Uasin Gishu</c:v>
                      </c:pt>
                      <c:pt idx="12">
                        <c:v>Machakos</c:v>
                      </c:pt>
                      <c:pt idx="13">
                        <c:v>Meru</c:v>
                      </c:pt>
                      <c:pt idx="14">
                        <c:v>Bungoma</c:v>
                      </c:pt>
                      <c:pt idx="15">
                        <c:v>Kajiado</c:v>
                      </c:pt>
                      <c:pt idx="16">
                        <c:v>Kilifi</c:v>
                      </c:pt>
                      <c:pt idx="17">
                        <c:v>Kitui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Narok</c:v>
                      </c:pt>
                      <c:pt idx="21">
                        <c:v>Makueni</c:v>
                      </c:pt>
                      <c:pt idx="22">
                        <c:v>Murang'a</c:v>
                      </c:pt>
                      <c:pt idx="23">
                        <c:v>Vihiga</c:v>
                      </c:pt>
                      <c:pt idx="24">
                        <c:v>Turkana</c:v>
                      </c:pt>
                      <c:pt idx="25">
                        <c:v>Kwale</c:v>
                      </c:pt>
                      <c:pt idx="26">
                        <c:v>Nandi</c:v>
                      </c:pt>
                      <c:pt idx="27">
                        <c:v>Nyamira</c:v>
                      </c:pt>
                      <c:pt idx="28">
                        <c:v>Nyeri</c:v>
                      </c:pt>
                      <c:pt idx="29">
                        <c:v>Bomet</c:v>
                      </c:pt>
                      <c:pt idx="30">
                        <c:v>Kirinyaga</c:v>
                      </c:pt>
                      <c:pt idx="31">
                        <c:v>Embu</c:v>
                      </c:pt>
                      <c:pt idx="32">
                        <c:v>Nyandarua</c:v>
                      </c:pt>
                      <c:pt idx="33">
                        <c:v>Taita-Taveta</c:v>
                      </c:pt>
                      <c:pt idx="34">
                        <c:v>Samburu</c:v>
                      </c:pt>
                      <c:pt idx="35">
                        <c:v>Laikipia</c:v>
                      </c:pt>
                      <c:pt idx="36">
                        <c:v>Tharaka-Nithi</c:v>
                      </c:pt>
                      <c:pt idx="37">
                        <c:v>Baringo</c:v>
                      </c:pt>
                      <c:pt idx="38">
                        <c:v>Elgeyo-Marakwet</c:v>
                      </c:pt>
                      <c:pt idx="39">
                        <c:v>Isiolo</c:v>
                      </c:pt>
                      <c:pt idx="40">
                        <c:v>West Pokot</c:v>
                      </c:pt>
                      <c:pt idx="41">
                        <c:v>Marsabit</c:v>
                      </c:pt>
                      <c:pt idx="42">
                        <c:v>Lamu</c:v>
                      </c:pt>
                      <c:pt idx="43">
                        <c:v>Tana River</c:v>
                      </c:pt>
                      <c:pt idx="44">
                        <c:v>Mandera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Figure38!$D$2:$D$48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106.15723818752011</c:v>
                      </c:pt>
                      <c:pt idx="1">
                        <c:v>85.966479789507304</c:v>
                      </c:pt>
                      <c:pt idx="2">
                        <c:v>101.82277815283082</c:v>
                      </c:pt>
                      <c:pt idx="3">
                        <c:v>100.08725491724081</c:v>
                      </c:pt>
                      <c:pt idx="4">
                        <c:v>97.395375257039703</c:v>
                      </c:pt>
                      <c:pt idx="5">
                        <c:v>78.358821809467514</c:v>
                      </c:pt>
                      <c:pt idx="6">
                        <c:v>89.878895396866994</c:v>
                      </c:pt>
                      <c:pt idx="7">
                        <c:v>87.705200650773037</c:v>
                      </c:pt>
                      <c:pt idx="8">
                        <c:v>88.736303069835429</c:v>
                      </c:pt>
                      <c:pt idx="9">
                        <c:v>86.839583567558591</c:v>
                      </c:pt>
                      <c:pt idx="10">
                        <c:v>96.315426199218379</c:v>
                      </c:pt>
                      <c:pt idx="11">
                        <c:v>88.414819869140729</c:v>
                      </c:pt>
                      <c:pt idx="12">
                        <c:v>87.029954553475832</c:v>
                      </c:pt>
                      <c:pt idx="13">
                        <c:v>70.32081328042716</c:v>
                      </c:pt>
                      <c:pt idx="14">
                        <c:v>92.967222851445399</c:v>
                      </c:pt>
                      <c:pt idx="15">
                        <c:v>55.389079698235257</c:v>
                      </c:pt>
                      <c:pt idx="16">
                        <c:v>72.045174818428876</c:v>
                      </c:pt>
                      <c:pt idx="17">
                        <c:v>79.722202561112383</c:v>
                      </c:pt>
                      <c:pt idx="18">
                        <c:v>72.891937263740019</c:v>
                      </c:pt>
                      <c:pt idx="19">
                        <c:v>69.10214120826015</c:v>
                      </c:pt>
                      <c:pt idx="20">
                        <c:v>47.477761541088348</c:v>
                      </c:pt>
                      <c:pt idx="21">
                        <c:v>109.82247501491368</c:v>
                      </c:pt>
                      <c:pt idx="22">
                        <c:v>79.397891719823548</c:v>
                      </c:pt>
                      <c:pt idx="23">
                        <c:v>85.375110666130553</c:v>
                      </c:pt>
                      <c:pt idx="24">
                        <c:v>52.250199488669537</c:v>
                      </c:pt>
                      <c:pt idx="25">
                        <c:v>56.908293728355929</c:v>
                      </c:pt>
                      <c:pt idx="26">
                        <c:v>65.894902210544586</c:v>
                      </c:pt>
                      <c:pt idx="27">
                        <c:v>93.817242251905412</c:v>
                      </c:pt>
                      <c:pt idx="28">
                        <c:v>115.14061590309011</c:v>
                      </c:pt>
                      <c:pt idx="29">
                        <c:v>58.710866556020918</c:v>
                      </c:pt>
                      <c:pt idx="30">
                        <c:v>87.725526726904889</c:v>
                      </c:pt>
                      <c:pt idx="31">
                        <c:v>93.599672194193332</c:v>
                      </c:pt>
                      <c:pt idx="32">
                        <c:v>98.796289247465225</c:v>
                      </c:pt>
                      <c:pt idx="33">
                        <c:v>72.039255932623334</c:v>
                      </c:pt>
                      <c:pt idx="34">
                        <c:v>20.855080345483476</c:v>
                      </c:pt>
                      <c:pt idx="35">
                        <c:v>108.66066399912454</c:v>
                      </c:pt>
                      <c:pt idx="36">
                        <c:v>93.839428538926413</c:v>
                      </c:pt>
                      <c:pt idx="37">
                        <c:v>72.190078674375982</c:v>
                      </c:pt>
                      <c:pt idx="38">
                        <c:v>63.958142736801683</c:v>
                      </c:pt>
                      <c:pt idx="39">
                        <c:v>24.380129854415209</c:v>
                      </c:pt>
                      <c:pt idx="40">
                        <c:v>100.90607067351253</c:v>
                      </c:pt>
                      <c:pt idx="41">
                        <c:v>41.331688134589157</c:v>
                      </c:pt>
                      <c:pt idx="42">
                        <c:v>66.36224503850481</c:v>
                      </c:pt>
                      <c:pt idx="43">
                        <c:v>60.613282477179425</c:v>
                      </c:pt>
                      <c:pt idx="44">
                        <c:v>36.526310973088847</c:v>
                      </c:pt>
                      <c:pt idx="45">
                        <c:v>100.14737601855965</c:v>
                      </c:pt>
                      <c:pt idx="46">
                        <c:v>33.779297443331188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E4-4198-AC8A-7A365B97E3C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Figure38!$E$1</c15:sqref>
                        </c15:formulaRef>
                      </c:ext>
                    </c:extLst>
                    <c:strCache>
                      <c:ptCount val="1"/>
                      <c:pt idx="0">
                        <c:v>3rd 95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Figure38!$A$2:$A$48</c15:sqref>
                        </c15:formulaRef>
                      </c:ext>
                    </c:extLst>
                    <c:strCache>
                      <c:ptCount val="47"/>
                      <c:pt idx="0">
                        <c:v>Nairobi </c:v>
                      </c:pt>
                      <c:pt idx="1">
                        <c:v>Kisumu</c:v>
                      </c:pt>
                      <c:pt idx="2">
                        <c:v>Homa Bay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Kiambu</c:v>
                      </c:pt>
                      <c:pt idx="9">
                        <c:v>Kisii</c:v>
                      </c:pt>
                      <c:pt idx="10">
                        <c:v>Busia</c:v>
                      </c:pt>
                      <c:pt idx="11">
                        <c:v>Uasin Gishu</c:v>
                      </c:pt>
                      <c:pt idx="12">
                        <c:v>Machakos</c:v>
                      </c:pt>
                      <c:pt idx="13">
                        <c:v>Meru</c:v>
                      </c:pt>
                      <c:pt idx="14">
                        <c:v>Bungoma</c:v>
                      </c:pt>
                      <c:pt idx="15">
                        <c:v>Kajiado</c:v>
                      </c:pt>
                      <c:pt idx="16">
                        <c:v>Kilifi</c:v>
                      </c:pt>
                      <c:pt idx="17">
                        <c:v>Kitui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Narok</c:v>
                      </c:pt>
                      <c:pt idx="21">
                        <c:v>Makueni</c:v>
                      </c:pt>
                      <c:pt idx="22">
                        <c:v>Murang'a</c:v>
                      </c:pt>
                      <c:pt idx="23">
                        <c:v>Vihiga</c:v>
                      </c:pt>
                      <c:pt idx="24">
                        <c:v>Turkana</c:v>
                      </c:pt>
                      <c:pt idx="25">
                        <c:v>Kwale</c:v>
                      </c:pt>
                      <c:pt idx="26">
                        <c:v>Nandi</c:v>
                      </c:pt>
                      <c:pt idx="27">
                        <c:v>Nyamira</c:v>
                      </c:pt>
                      <c:pt idx="28">
                        <c:v>Nyeri</c:v>
                      </c:pt>
                      <c:pt idx="29">
                        <c:v>Bomet</c:v>
                      </c:pt>
                      <c:pt idx="30">
                        <c:v>Kirinyaga</c:v>
                      </c:pt>
                      <c:pt idx="31">
                        <c:v>Embu</c:v>
                      </c:pt>
                      <c:pt idx="32">
                        <c:v>Nyandarua</c:v>
                      </c:pt>
                      <c:pt idx="33">
                        <c:v>Taita-Taveta</c:v>
                      </c:pt>
                      <c:pt idx="34">
                        <c:v>Samburu</c:v>
                      </c:pt>
                      <c:pt idx="35">
                        <c:v>Laikipia</c:v>
                      </c:pt>
                      <c:pt idx="36">
                        <c:v>Tharaka-Nithi</c:v>
                      </c:pt>
                      <c:pt idx="37">
                        <c:v>Baringo</c:v>
                      </c:pt>
                      <c:pt idx="38">
                        <c:v>Elgeyo-Marakwet</c:v>
                      </c:pt>
                      <c:pt idx="39">
                        <c:v>Isiolo</c:v>
                      </c:pt>
                      <c:pt idx="40">
                        <c:v>West Pokot</c:v>
                      </c:pt>
                      <c:pt idx="41">
                        <c:v>Marsabit</c:v>
                      </c:pt>
                      <c:pt idx="42">
                        <c:v>Lamu</c:v>
                      </c:pt>
                      <c:pt idx="43">
                        <c:v>Tana River</c:v>
                      </c:pt>
                      <c:pt idx="44">
                        <c:v>Mandera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Figure38!$E$2:$E$48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73.493972682695002</c:v>
                      </c:pt>
                      <c:pt idx="1">
                        <c:v>55.407917457611362</c:v>
                      </c:pt>
                      <c:pt idx="2">
                        <c:v>31.114119581570318</c:v>
                      </c:pt>
                      <c:pt idx="3">
                        <c:v>74.002090058087063</c:v>
                      </c:pt>
                      <c:pt idx="4">
                        <c:v>49.760894087990621</c:v>
                      </c:pt>
                      <c:pt idx="5">
                        <c:v>46.072171834906037</c:v>
                      </c:pt>
                      <c:pt idx="6">
                        <c:v>66.53030780211877</c:v>
                      </c:pt>
                      <c:pt idx="7">
                        <c:v>50.485107561219323</c:v>
                      </c:pt>
                      <c:pt idx="8">
                        <c:v>84.476101610898866</c:v>
                      </c:pt>
                      <c:pt idx="9">
                        <c:v>60.622450930454569</c:v>
                      </c:pt>
                      <c:pt idx="10">
                        <c:v>45.567624855229951</c:v>
                      </c:pt>
                      <c:pt idx="11">
                        <c:v>77.541639517043805</c:v>
                      </c:pt>
                      <c:pt idx="12">
                        <c:v>50.350915941276185</c:v>
                      </c:pt>
                      <c:pt idx="13">
                        <c:v>59.819187038138111</c:v>
                      </c:pt>
                      <c:pt idx="14">
                        <c:v>30.790775587533073</c:v>
                      </c:pt>
                      <c:pt idx="15">
                        <c:v>33.015963546107649</c:v>
                      </c:pt>
                      <c:pt idx="16">
                        <c:v>56.298434579693236</c:v>
                      </c:pt>
                      <c:pt idx="17">
                        <c:v>55.80339275326314</c:v>
                      </c:pt>
                      <c:pt idx="18">
                        <c:v>58.304555349049103</c:v>
                      </c:pt>
                      <c:pt idx="19">
                        <c:v>58.634032395265628</c:v>
                      </c:pt>
                      <c:pt idx="20">
                        <c:v>36.474528267707804</c:v>
                      </c:pt>
                      <c:pt idx="21">
                        <c:v>75.434225896865613</c:v>
                      </c:pt>
                      <c:pt idx="22">
                        <c:v>49.494910174379775</c:v>
                      </c:pt>
                      <c:pt idx="23">
                        <c:v>38.012789022615983</c:v>
                      </c:pt>
                      <c:pt idx="24">
                        <c:v>20.610409228670274</c:v>
                      </c:pt>
                      <c:pt idx="25">
                        <c:v>37.142954472537852</c:v>
                      </c:pt>
                      <c:pt idx="26">
                        <c:v>50.028737291612487</c:v>
                      </c:pt>
                      <c:pt idx="27">
                        <c:v>48.169782725928826</c:v>
                      </c:pt>
                      <c:pt idx="28">
                        <c:v>111.79969811616277</c:v>
                      </c:pt>
                      <c:pt idx="29">
                        <c:v>60.838119006305554</c:v>
                      </c:pt>
                      <c:pt idx="30">
                        <c:v>81.615475266398647</c:v>
                      </c:pt>
                      <c:pt idx="31">
                        <c:v>81.536642292517328</c:v>
                      </c:pt>
                      <c:pt idx="32">
                        <c:v>76.516746857559966</c:v>
                      </c:pt>
                      <c:pt idx="33">
                        <c:v>48.957351779012541</c:v>
                      </c:pt>
                      <c:pt idx="34">
                        <c:v>16.525045631815345</c:v>
                      </c:pt>
                      <c:pt idx="35">
                        <c:v>76.109560944452809</c:v>
                      </c:pt>
                      <c:pt idx="36">
                        <c:v>55.121844771455834</c:v>
                      </c:pt>
                      <c:pt idx="37">
                        <c:v>46.883688430134455</c:v>
                      </c:pt>
                      <c:pt idx="38">
                        <c:v>97.000951533832747</c:v>
                      </c:pt>
                      <c:pt idx="39">
                        <c:v>12.548596248596063</c:v>
                      </c:pt>
                      <c:pt idx="40">
                        <c:v>59.891271519178495</c:v>
                      </c:pt>
                      <c:pt idx="41">
                        <c:v>0.29443767148416145</c:v>
                      </c:pt>
                      <c:pt idx="42">
                        <c:v>19.939829495137595</c:v>
                      </c:pt>
                      <c:pt idx="43">
                        <c:v>23.111857891225462</c:v>
                      </c:pt>
                      <c:pt idx="44">
                        <c:v>2.556841768116219</c:v>
                      </c:pt>
                      <c:pt idx="45">
                        <c:v>9.4899164640702605</c:v>
                      </c:pt>
                      <c:pt idx="46">
                        <c:v>1.7967711406027227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EE4-4198-AC8A-7A365B97E3C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Figure38!$B$1</c:f>
              <c:strCache>
                <c:ptCount val="1"/>
                <c:pt idx="0">
                  <c:v>Estimated PLHIV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Figure38!$B$2:$B$48</c:f>
              <c:numCache>
                <c:formatCode>0</c:formatCode>
                <c:ptCount val="47"/>
                <c:pt idx="0">
                  <c:v>153818.05592150034</c:v>
                </c:pt>
                <c:pt idx="1">
                  <c:v>130035.56766976544</c:v>
                </c:pt>
                <c:pt idx="2">
                  <c:v>122953.82454806787</c:v>
                </c:pt>
                <c:pt idx="3">
                  <c:v>97921.558625060788</c:v>
                </c:pt>
                <c:pt idx="4">
                  <c:v>77689.520472925011</c:v>
                </c:pt>
                <c:pt idx="5">
                  <c:v>58677.502977009673</c:v>
                </c:pt>
                <c:pt idx="6">
                  <c:v>54303.070575677448</c:v>
                </c:pt>
                <c:pt idx="7">
                  <c:v>50991.274939413546</c:v>
                </c:pt>
                <c:pt idx="8">
                  <c:v>46570.567592248291</c:v>
                </c:pt>
                <c:pt idx="9">
                  <c:v>42842.213736615173</c:v>
                </c:pt>
                <c:pt idx="10">
                  <c:v>36813.417537768983</c:v>
                </c:pt>
                <c:pt idx="11">
                  <c:v>36309.523728617416</c:v>
                </c:pt>
                <c:pt idx="12">
                  <c:v>34889.136913593058</c:v>
                </c:pt>
                <c:pt idx="13">
                  <c:v>31185.64615080172</c:v>
                </c:pt>
                <c:pt idx="14">
                  <c:v>30593.578174802715</c:v>
                </c:pt>
                <c:pt idx="15">
                  <c:v>30255.061270739847</c:v>
                </c:pt>
                <c:pt idx="16">
                  <c:v>29961.756709456116</c:v>
                </c:pt>
                <c:pt idx="17">
                  <c:v>27919.449394210802</c:v>
                </c:pt>
                <c:pt idx="18">
                  <c:v>24459.495342386803</c:v>
                </c:pt>
                <c:pt idx="19">
                  <c:v>22181.65708325079</c:v>
                </c:pt>
                <c:pt idx="20">
                  <c:v>21848.123549428434</c:v>
                </c:pt>
                <c:pt idx="21">
                  <c:v>21644.021405247044</c:v>
                </c:pt>
                <c:pt idx="22">
                  <c:v>21549.690589237758</c:v>
                </c:pt>
                <c:pt idx="23">
                  <c:v>20824.570371014659</c:v>
                </c:pt>
                <c:pt idx="24">
                  <c:v>20091.789318960386</c:v>
                </c:pt>
                <c:pt idx="25">
                  <c:v>19139.565231021497</c:v>
                </c:pt>
                <c:pt idx="26">
                  <c:v>18681.263021936978</c:v>
                </c:pt>
                <c:pt idx="27">
                  <c:v>16690.961729566261</c:v>
                </c:pt>
                <c:pt idx="28">
                  <c:v>16522.405973589586</c:v>
                </c:pt>
                <c:pt idx="29">
                  <c:v>15371.941395871747</c:v>
                </c:pt>
                <c:pt idx="30">
                  <c:v>13502.341270488159</c:v>
                </c:pt>
                <c:pt idx="31">
                  <c:v>11017.132601282474</c:v>
                </c:pt>
                <c:pt idx="32">
                  <c:v>10570.235055936508</c:v>
                </c:pt>
                <c:pt idx="33">
                  <c:v>9951.5186646361271</c:v>
                </c:pt>
                <c:pt idx="34">
                  <c:v>9307.084738325435</c:v>
                </c:pt>
                <c:pt idx="35">
                  <c:v>9130.258950083291</c:v>
                </c:pt>
                <c:pt idx="36">
                  <c:v>7936.9622300187229</c:v>
                </c:pt>
                <c:pt idx="37">
                  <c:v>7776.6918987895506</c:v>
                </c:pt>
                <c:pt idx="38">
                  <c:v>6721.5835483076717</c:v>
                </c:pt>
                <c:pt idx="39">
                  <c:v>3346.9879154569944</c:v>
                </c:pt>
                <c:pt idx="40">
                  <c:v>3311</c:v>
                </c:pt>
                <c:pt idx="41">
                  <c:v>2717.0436308895823</c:v>
                </c:pt>
                <c:pt idx="42">
                  <c:v>2567.7250656774836</c:v>
                </c:pt>
                <c:pt idx="43">
                  <c:v>2258.5808655312821</c:v>
                </c:pt>
                <c:pt idx="44">
                  <c:v>2190.2020179081555</c:v>
                </c:pt>
                <c:pt idx="45">
                  <c:v>1390.9500731620212</c:v>
                </c:pt>
                <c:pt idx="46">
                  <c:v>834.83086192982182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198-AC8A-7A365B97E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29919"/>
        <c:axId val="806537119"/>
      </c:lineChart>
      <c:catAx>
        <c:axId val="126747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4463"/>
        <c:crosses val="autoZero"/>
        <c:auto val="1"/>
        <c:lblAlgn val="ctr"/>
        <c:lblOffset val="100"/>
        <c:noMultiLvlLbl val="0"/>
      </c:catAx>
      <c:valAx>
        <c:axId val="126747446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First 95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7823"/>
        <c:crosses val="autoZero"/>
        <c:crossBetween val="between"/>
      </c:valAx>
      <c:valAx>
        <c:axId val="8065371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PLHIV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06529919"/>
        <c:crosses val="max"/>
        <c:crossBetween val="between"/>
      </c:valAx>
      <c:catAx>
        <c:axId val="80652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653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Second 95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Figure38!$D$1</c:f>
              <c:strCache>
                <c:ptCount val="1"/>
                <c:pt idx="0">
                  <c:v>2nd 95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Figure38!$D$2:$D$48</c:f>
              <c:numCache>
                <c:formatCode>0</c:formatCode>
                <c:ptCount val="47"/>
                <c:pt idx="0">
                  <c:v>106.15723818752011</c:v>
                </c:pt>
                <c:pt idx="1">
                  <c:v>85.966479789507304</c:v>
                </c:pt>
                <c:pt idx="2">
                  <c:v>101.82277815283082</c:v>
                </c:pt>
                <c:pt idx="3">
                  <c:v>100.08725491724081</c:v>
                </c:pt>
                <c:pt idx="4">
                  <c:v>97.395375257039703</c:v>
                </c:pt>
                <c:pt idx="5">
                  <c:v>78.358821809467514</c:v>
                </c:pt>
                <c:pt idx="6">
                  <c:v>89.878895396866994</c:v>
                </c:pt>
                <c:pt idx="7">
                  <c:v>87.705200650773037</c:v>
                </c:pt>
                <c:pt idx="8">
                  <c:v>88.736303069835429</c:v>
                </c:pt>
                <c:pt idx="9">
                  <c:v>86.839583567558591</c:v>
                </c:pt>
                <c:pt idx="10">
                  <c:v>96.315426199218379</c:v>
                </c:pt>
                <c:pt idx="11">
                  <c:v>88.414819869140729</c:v>
                </c:pt>
                <c:pt idx="12">
                  <c:v>87.029954553475832</c:v>
                </c:pt>
                <c:pt idx="13">
                  <c:v>70.32081328042716</c:v>
                </c:pt>
                <c:pt idx="14">
                  <c:v>92.967222851445399</c:v>
                </c:pt>
                <c:pt idx="15">
                  <c:v>55.389079698235257</c:v>
                </c:pt>
                <c:pt idx="16">
                  <c:v>72.045174818428876</c:v>
                </c:pt>
                <c:pt idx="17">
                  <c:v>79.722202561112383</c:v>
                </c:pt>
                <c:pt idx="18">
                  <c:v>72.891937263740019</c:v>
                </c:pt>
                <c:pt idx="19">
                  <c:v>69.10214120826015</c:v>
                </c:pt>
                <c:pt idx="20">
                  <c:v>47.477761541088348</c:v>
                </c:pt>
                <c:pt idx="21">
                  <c:v>109.82247501491368</c:v>
                </c:pt>
                <c:pt idx="22">
                  <c:v>79.397891719823548</c:v>
                </c:pt>
                <c:pt idx="23">
                  <c:v>85.375110666130553</c:v>
                </c:pt>
                <c:pt idx="24">
                  <c:v>52.250199488669537</c:v>
                </c:pt>
                <c:pt idx="25">
                  <c:v>56.908293728355929</c:v>
                </c:pt>
                <c:pt idx="26">
                  <c:v>65.894902210544586</c:v>
                </c:pt>
                <c:pt idx="27">
                  <c:v>93.817242251905412</c:v>
                </c:pt>
                <c:pt idx="28">
                  <c:v>115.14061590309011</c:v>
                </c:pt>
                <c:pt idx="29">
                  <c:v>58.710866556020918</c:v>
                </c:pt>
                <c:pt idx="30">
                  <c:v>87.725526726904889</c:v>
                </c:pt>
                <c:pt idx="31">
                  <c:v>93.599672194193332</c:v>
                </c:pt>
                <c:pt idx="32">
                  <c:v>98.796289247465225</c:v>
                </c:pt>
                <c:pt idx="33">
                  <c:v>72.039255932623334</c:v>
                </c:pt>
                <c:pt idx="34">
                  <c:v>20.855080345483476</c:v>
                </c:pt>
                <c:pt idx="35">
                  <c:v>108.66066399912454</c:v>
                </c:pt>
                <c:pt idx="36">
                  <c:v>93.839428538926413</c:v>
                </c:pt>
                <c:pt idx="37">
                  <c:v>72.190078674375982</c:v>
                </c:pt>
                <c:pt idx="38">
                  <c:v>63.958142736801683</c:v>
                </c:pt>
                <c:pt idx="39">
                  <c:v>24.380129854415209</c:v>
                </c:pt>
                <c:pt idx="40">
                  <c:v>100.90607067351253</c:v>
                </c:pt>
                <c:pt idx="41">
                  <c:v>41.331688134589157</c:v>
                </c:pt>
                <c:pt idx="42">
                  <c:v>66.36224503850481</c:v>
                </c:pt>
                <c:pt idx="43">
                  <c:v>60.613282477179425</c:v>
                </c:pt>
                <c:pt idx="44">
                  <c:v>36.526310973088847</c:v>
                </c:pt>
                <c:pt idx="45">
                  <c:v>100.14737601855965</c:v>
                </c:pt>
                <c:pt idx="46">
                  <c:v>33.779297443331188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4-4198-AC8A-7A365B97E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67477823"/>
        <c:axId val="126747446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Figure38!$C$1</c15:sqref>
                        </c15:formulaRef>
                      </c:ext>
                    </c:extLst>
                    <c:strCache>
                      <c:ptCount val="1"/>
                      <c:pt idx="0">
                        <c:v>1st 95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Figure38!$A$2:$A$48</c15:sqref>
                        </c15:formulaRef>
                      </c:ext>
                    </c:extLst>
                    <c:strCache>
                      <c:ptCount val="47"/>
                      <c:pt idx="0">
                        <c:v>Nairobi </c:v>
                      </c:pt>
                      <c:pt idx="1">
                        <c:v>Kisumu</c:v>
                      </c:pt>
                      <c:pt idx="2">
                        <c:v>Homa Bay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Kiambu</c:v>
                      </c:pt>
                      <c:pt idx="9">
                        <c:v>Kisii</c:v>
                      </c:pt>
                      <c:pt idx="10">
                        <c:v>Busia</c:v>
                      </c:pt>
                      <c:pt idx="11">
                        <c:v>Uasin Gishu</c:v>
                      </c:pt>
                      <c:pt idx="12">
                        <c:v>Machakos</c:v>
                      </c:pt>
                      <c:pt idx="13">
                        <c:v>Meru</c:v>
                      </c:pt>
                      <c:pt idx="14">
                        <c:v>Bungoma</c:v>
                      </c:pt>
                      <c:pt idx="15">
                        <c:v>Kajiado</c:v>
                      </c:pt>
                      <c:pt idx="16">
                        <c:v>Kilifi</c:v>
                      </c:pt>
                      <c:pt idx="17">
                        <c:v>Kitui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Narok</c:v>
                      </c:pt>
                      <c:pt idx="21">
                        <c:v>Makueni</c:v>
                      </c:pt>
                      <c:pt idx="22">
                        <c:v>Murang'a</c:v>
                      </c:pt>
                      <c:pt idx="23">
                        <c:v>Vihiga</c:v>
                      </c:pt>
                      <c:pt idx="24">
                        <c:v>Turkana</c:v>
                      </c:pt>
                      <c:pt idx="25">
                        <c:v>Kwale</c:v>
                      </c:pt>
                      <c:pt idx="26">
                        <c:v>Nandi</c:v>
                      </c:pt>
                      <c:pt idx="27">
                        <c:v>Nyamira</c:v>
                      </c:pt>
                      <c:pt idx="28">
                        <c:v>Nyeri</c:v>
                      </c:pt>
                      <c:pt idx="29">
                        <c:v>Bomet</c:v>
                      </c:pt>
                      <c:pt idx="30">
                        <c:v>Kirinyaga</c:v>
                      </c:pt>
                      <c:pt idx="31">
                        <c:v>Embu</c:v>
                      </c:pt>
                      <c:pt idx="32">
                        <c:v>Nyandarua</c:v>
                      </c:pt>
                      <c:pt idx="33">
                        <c:v>Taita-Taveta</c:v>
                      </c:pt>
                      <c:pt idx="34">
                        <c:v>Samburu</c:v>
                      </c:pt>
                      <c:pt idx="35">
                        <c:v>Laikipia</c:v>
                      </c:pt>
                      <c:pt idx="36">
                        <c:v>Tharaka-Nithi</c:v>
                      </c:pt>
                      <c:pt idx="37">
                        <c:v>Baringo</c:v>
                      </c:pt>
                      <c:pt idx="38">
                        <c:v>Elgeyo-Marakwet</c:v>
                      </c:pt>
                      <c:pt idx="39">
                        <c:v>Isiolo</c:v>
                      </c:pt>
                      <c:pt idx="40">
                        <c:v>West Pokot</c:v>
                      </c:pt>
                      <c:pt idx="41">
                        <c:v>Marsabit</c:v>
                      </c:pt>
                      <c:pt idx="42">
                        <c:v>Lamu</c:v>
                      </c:pt>
                      <c:pt idx="43">
                        <c:v>Tana River</c:v>
                      </c:pt>
                      <c:pt idx="44">
                        <c:v>Mandera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Figure38!$C$2:$C$48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106.21574887370764</c:v>
                      </c:pt>
                      <c:pt idx="1">
                        <c:v>85.99031942089087</c:v>
                      </c:pt>
                      <c:pt idx="2">
                        <c:v>101.84392430269283</c:v>
                      </c:pt>
                      <c:pt idx="3">
                        <c:v>100.09644594741474</c:v>
                      </c:pt>
                      <c:pt idx="4">
                        <c:v>97.404385481272513</c:v>
                      </c:pt>
                      <c:pt idx="5">
                        <c:v>78.377568346797688</c:v>
                      </c:pt>
                      <c:pt idx="6">
                        <c:v>89.930457858626838</c:v>
                      </c:pt>
                      <c:pt idx="7">
                        <c:v>87.74638416702156</c:v>
                      </c:pt>
                      <c:pt idx="8">
                        <c:v>88.787837764903202</c:v>
                      </c:pt>
                      <c:pt idx="9">
                        <c:v>86.874595763922244</c:v>
                      </c:pt>
                      <c:pt idx="10">
                        <c:v>96.331724604531729</c:v>
                      </c:pt>
                      <c:pt idx="11">
                        <c:v>88.467147738109787</c:v>
                      </c:pt>
                      <c:pt idx="12">
                        <c:v>87.224857626510897</c:v>
                      </c:pt>
                      <c:pt idx="13">
                        <c:v>70.35929252162029</c:v>
                      </c:pt>
                      <c:pt idx="14">
                        <c:v>92.990103470247178</c:v>
                      </c:pt>
                      <c:pt idx="15">
                        <c:v>55.471710500983548</c:v>
                      </c:pt>
                      <c:pt idx="16">
                        <c:v>72.098576226614497</c:v>
                      </c:pt>
                      <c:pt idx="17">
                        <c:v>79.761601618897103</c:v>
                      </c:pt>
                      <c:pt idx="18">
                        <c:v>72.953263140623534</c:v>
                      </c:pt>
                      <c:pt idx="19">
                        <c:v>69.124682355574947</c:v>
                      </c:pt>
                      <c:pt idx="20">
                        <c:v>47.496069749529916</c:v>
                      </c:pt>
                      <c:pt idx="21">
                        <c:v>109.89177821748935</c:v>
                      </c:pt>
                      <c:pt idx="22">
                        <c:v>79.472138725522967</c:v>
                      </c:pt>
                      <c:pt idx="23">
                        <c:v>85.384714705802779</c:v>
                      </c:pt>
                      <c:pt idx="24">
                        <c:v>52.265130961184873</c:v>
                      </c:pt>
                      <c:pt idx="25">
                        <c:v>56.981440635461787</c:v>
                      </c:pt>
                      <c:pt idx="26">
                        <c:v>65.937725867545751</c:v>
                      </c:pt>
                      <c:pt idx="27">
                        <c:v>93.841207317938213</c:v>
                      </c:pt>
                      <c:pt idx="28">
                        <c:v>115.18298261415622</c:v>
                      </c:pt>
                      <c:pt idx="29">
                        <c:v>58.749898711072007</c:v>
                      </c:pt>
                      <c:pt idx="30">
                        <c:v>87.74033897286975</c:v>
                      </c:pt>
                      <c:pt idx="31">
                        <c:v>93.608748966128374</c:v>
                      </c:pt>
                      <c:pt idx="32">
                        <c:v>98.843591885235725</c:v>
                      </c:pt>
                      <c:pt idx="33">
                        <c:v>72.099548237769909</c:v>
                      </c:pt>
                      <c:pt idx="34">
                        <c:v>20.887313854518226</c:v>
                      </c:pt>
                      <c:pt idx="35">
                        <c:v>108.70447436662745</c:v>
                      </c:pt>
                      <c:pt idx="36">
                        <c:v>93.889825654146037</c:v>
                      </c:pt>
                      <c:pt idx="37">
                        <c:v>78.787963197940968</c:v>
                      </c:pt>
                      <c:pt idx="38">
                        <c:v>63.987897629910222</c:v>
                      </c:pt>
                      <c:pt idx="39">
                        <c:v>24.768538785919372</c:v>
                      </c:pt>
                      <c:pt idx="40">
                        <c:v>100.96647538508003</c:v>
                      </c:pt>
                      <c:pt idx="41">
                        <c:v>42.104587022235087</c:v>
                      </c:pt>
                      <c:pt idx="42">
                        <c:v>66.36224503850481</c:v>
                      </c:pt>
                      <c:pt idx="43">
                        <c:v>60.657558067009361</c:v>
                      </c:pt>
                      <c:pt idx="44">
                        <c:v>36.526310973088847</c:v>
                      </c:pt>
                      <c:pt idx="45">
                        <c:v>100.21926932510564</c:v>
                      </c:pt>
                      <c:pt idx="46">
                        <c:v>33.779297443331188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EE4-4198-AC8A-7A365B97E3C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Figure38!$E$1</c15:sqref>
                        </c15:formulaRef>
                      </c:ext>
                    </c:extLst>
                    <c:strCache>
                      <c:ptCount val="1"/>
                      <c:pt idx="0">
                        <c:v>3rd 95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Figure38!$A$2:$A$48</c15:sqref>
                        </c15:formulaRef>
                      </c:ext>
                    </c:extLst>
                    <c:strCache>
                      <c:ptCount val="47"/>
                      <c:pt idx="0">
                        <c:v>Nairobi </c:v>
                      </c:pt>
                      <c:pt idx="1">
                        <c:v>Kisumu</c:v>
                      </c:pt>
                      <c:pt idx="2">
                        <c:v>Homa Bay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Kiambu</c:v>
                      </c:pt>
                      <c:pt idx="9">
                        <c:v>Kisii</c:v>
                      </c:pt>
                      <c:pt idx="10">
                        <c:v>Busia</c:v>
                      </c:pt>
                      <c:pt idx="11">
                        <c:v>Uasin Gishu</c:v>
                      </c:pt>
                      <c:pt idx="12">
                        <c:v>Machakos</c:v>
                      </c:pt>
                      <c:pt idx="13">
                        <c:v>Meru</c:v>
                      </c:pt>
                      <c:pt idx="14">
                        <c:v>Bungoma</c:v>
                      </c:pt>
                      <c:pt idx="15">
                        <c:v>Kajiado</c:v>
                      </c:pt>
                      <c:pt idx="16">
                        <c:v>Kilifi</c:v>
                      </c:pt>
                      <c:pt idx="17">
                        <c:v>Kitui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Narok</c:v>
                      </c:pt>
                      <c:pt idx="21">
                        <c:v>Makueni</c:v>
                      </c:pt>
                      <c:pt idx="22">
                        <c:v>Murang'a</c:v>
                      </c:pt>
                      <c:pt idx="23">
                        <c:v>Vihiga</c:v>
                      </c:pt>
                      <c:pt idx="24">
                        <c:v>Turkana</c:v>
                      </c:pt>
                      <c:pt idx="25">
                        <c:v>Kwale</c:v>
                      </c:pt>
                      <c:pt idx="26">
                        <c:v>Nandi</c:v>
                      </c:pt>
                      <c:pt idx="27">
                        <c:v>Nyamira</c:v>
                      </c:pt>
                      <c:pt idx="28">
                        <c:v>Nyeri</c:v>
                      </c:pt>
                      <c:pt idx="29">
                        <c:v>Bomet</c:v>
                      </c:pt>
                      <c:pt idx="30">
                        <c:v>Kirinyaga</c:v>
                      </c:pt>
                      <c:pt idx="31">
                        <c:v>Embu</c:v>
                      </c:pt>
                      <c:pt idx="32">
                        <c:v>Nyandarua</c:v>
                      </c:pt>
                      <c:pt idx="33">
                        <c:v>Taita-Taveta</c:v>
                      </c:pt>
                      <c:pt idx="34">
                        <c:v>Samburu</c:v>
                      </c:pt>
                      <c:pt idx="35">
                        <c:v>Laikipia</c:v>
                      </c:pt>
                      <c:pt idx="36">
                        <c:v>Tharaka-Nithi</c:v>
                      </c:pt>
                      <c:pt idx="37">
                        <c:v>Baringo</c:v>
                      </c:pt>
                      <c:pt idx="38">
                        <c:v>Elgeyo-Marakwet</c:v>
                      </c:pt>
                      <c:pt idx="39">
                        <c:v>Isiolo</c:v>
                      </c:pt>
                      <c:pt idx="40">
                        <c:v>West Pokot</c:v>
                      </c:pt>
                      <c:pt idx="41">
                        <c:v>Marsabit</c:v>
                      </c:pt>
                      <c:pt idx="42">
                        <c:v>Lamu</c:v>
                      </c:pt>
                      <c:pt idx="43">
                        <c:v>Tana River</c:v>
                      </c:pt>
                      <c:pt idx="44">
                        <c:v>Mandera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Figure38!$E$2:$E$48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73.493972682695002</c:v>
                      </c:pt>
                      <c:pt idx="1">
                        <c:v>55.407917457611362</c:v>
                      </c:pt>
                      <c:pt idx="2">
                        <c:v>31.114119581570318</c:v>
                      </c:pt>
                      <c:pt idx="3">
                        <c:v>74.002090058087063</c:v>
                      </c:pt>
                      <c:pt idx="4">
                        <c:v>49.760894087990621</c:v>
                      </c:pt>
                      <c:pt idx="5">
                        <c:v>46.072171834906037</c:v>
                      </c:pt>
                      <c:pt idx="6">
                        <c:v>66.53030780211877</c:v>
                      </c:pt>
                      <c:pt idx="7">
                        <c:v>50.485107561219323</c:v>
                      </c:pt>
                      <c:pt idx="8">
                        <c:v>84.476101610898866</c:v>
                      </c:pt>
                      <c:pt idx="9">
                        <c:v>60.622450930454569</c:v>
                      </c:pt>
                      <c:pt idx="10">
                        <c:v>45.567624855229951</c:v>
                      </c:pt>
                      <c:pt idx="11">
                        <c:v>77.541639517043805</c:v>
                      </c:pt>
                      <c:pt idx="12">
                        <c:v>50.350915941276185</c:v>
                      </c:pt>
                      <c:pt idx="13">
                        <c:v>59.819187038138111</c:v>
                      </c:pt>
                      <c:pt idx="14">
                        <c:v>30.790775587533073</c:v>
                      </c:pt>
                      <c:pt idx="15">
                        <c:v>33.015963546107649</c:v>
                      </c:pt>
                      <c:pt idx="16">
                        <c:v>56.298434579693236</c:v>
                      </c:pt>
                      <c:pt idx="17">
                        <c:v>55.80339275326314</c:v>
                      </c:pt>
                      <c:pt idx="18">
                        <c:v>58.304555349049103</c:v>
                      </c:pt>
                      <c:pt idx="19">
                        <c:v>58.634032395265628</c:v>
                      </c:pt>
                      <c:pt idx="20">
                        <c:v>36.474528267707804</c:v>
                      </c:pt>
                      <c:pt idx="21">
                        <c:v>75.434225896865613</c:v>
                      </c:pt>
                      <c:pt idx="22">
                        <c:v>49.494910174379775</c:v>
                      </c:pt>
                      <c:pt idx="23">
                        <c:v>38.012789022615983</c:v>
                      </c:pt>
                      <c:pt idx="24">
                        <c:v>20.610409228670274</c:v>
                      </c:pt>
                      <c:pt idx="25">
                        <c:v>37.142954472537852</c:v>
                      </c:pt>
                      <c:pt idx="26">
                        <c:v>50.028737291612487</c:v>
                      </c:pt>
                      <c:pt idx="27">
                        <c:v>48.169782725928826</c:v>
                      </c:pt>
                      <c:pt idx="28">
                        <c:v>111.79969811616277</c:v>
                      </c:pt>
                      <c:pt idx="29">
                        <c:v>60.838119006305554</c:v>
                      </c:pt>
                      <c:pt idx="30">
                        <c:v>81.615475266398647</c:v>
                      </c:pt>
                      <c:pt idx="31">
                        <c:v>81.536642292517328</c:v>
                      </c:pt>
                      <c:pt idx="32">
                        <c:v>76.516746857559966</c:v>
                      </c:pt>
                      <c:pt idx="33">
                        <c:v>48.957351779012541</c:v>
                      </c:pt>
                      <c:pt idx="34">
                        <c:v>16.525045631815345</c:v>
                      </c:pt>
                      <c:pt idx="35">
                        <c:v>76.109560944452809</c:v>
                      </c:pt>
                      <c:pt idx="36">
                        <c:v>55.121844771455834</c:v>
                      </c:pt>
                      <c:pt idx="37">
                        <c:v>46.883688430134455</c:v>
                      </c:pt>
                      <c:pt idx="38">
                        <c:v>97.000951533832747</c:v>
                      </c:pt>
                      <c:pt idx="39">
                        <c:v>12.548596248596063</c:v>
                      </c:pt>
                      <c:pt idx="40">
                        <c:v>59.891271519178495</c:v>
                      </c:pt>
                      <c:pt idx="41">
                        <c:v>0.29443767148416145</c:v>
                      </c:pt>
                      <c:pt idx="42">
                        <c:v>19.939829495137595</c:v>
                      </c:pt>
                      <c:pt idx="43">
                        <c:v>23.111857891225462</c:v>
                      </c:pt>
                      <c:pt idx="44">
                        <c:v>2.556841768116219</c:v>
                      </c:pt>
                      <c:pt idx="45">
                        <c:v>9.4899164640702605</c:v>
                      </c:pt>
                      <c:pt idx="46">
                        <c:v>1.7967711406027227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EE4-4198-AC8A-7A365B97E3C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Figure38!$B$1</c:f>
              <c:strCache>
                <c:ptCount val="1"/>
                <c:pt idx="0">
                  <c:v>Estimated PLHIV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Figure38!$B$2:$B$48</c:f>
              <c:numCache>
                <c:formatCode>0</c:formatCode>
                <c:ptCount val="47"/>
                <c:pt idx="0">
                  <c:v>153818.05592150034</c:v>
                </c:pt>
                <c:pt idx="1">
                  <c:v>130035.56766976544</c:v>
                </c:pt>
                <c:pt idx="2">
                  <c:v>122953.82454806787</c:v>
                </c:pt>
                <c:pt idx="3">
                  <c:v>97921.558625060788</c:v>
                </c:pt>
                <c:pt idx="4">
                  <c:v>77689.520472925011</c:v>
                </c:pt>
                <c:pt idx="5">
                  <c:v>58677.502977009673</c:v>
                </c:pt>
                <c:pt idx="6">
                  <c:v>54303.070575677448</c:v>
                </c:pt>
                <c:pt idx="7">
                  <c:v>50991.274939413546</c:v>
                </c:pt>
                <c:pt idx="8">
                  <c:v>46570.567592248291</c:v>
                </c:pt>
                <c:pt idx="9">
                  <c:v>42842.213736615173</c:v>
                </c:pt>
                <c:pt idx="10">
                  <c:v>36813.417537768983</c:v>
                </c:pt>
                <c:pt idx="11">
                  <c:v>36309.523728617416</c:v>
                </c:pt>
                <c:pt idx="12">
                  <c:v>34889.136913593058</c:v>
                </c:pt>
                <c:pt idx="13">
                  <c:v>31185.64615080172</c:v>
                </c:pt>
                <c:pt idx="14">
                  <c:v>30593.578174802715</c:v>
                </c:pt>
                <c:pt idx="15">
                  <c:v>30255.061270739847</c:v>
                </c:pt>
                <c:pt idx="16">
                  <c:v>29961.756709456116</c:v>
                </c:pt>
                <c:pt idx="17">
                  <c:v>27919.449394210802</c:v>
                </c:pt>
                <c:pt idx="18">
                  <c:v>24459.495342386803</c:v>
                </c:pt>
                <c:pt idx="19">
                  <c:v>22181.65708325079</c:v>
                </c:pt>
                <c:pt idx="20">
                  <c:v>21848.123549428434</c:v>
                </c:pt>
                <c:pt idx="21">
                  <c:v>21644.021405247044</c:v>
                </c:pt>
                <c:pt idx="22">
                  <c:v>21549.690589237758</c:v>
                </c:pt>
                <c:pt idx="23">
                  <c:v>20824.570371014659</c:v>
                </c:pt>
                <c:pt idx="24">
                  <c:v>20091.789318960386</c:v>
                </c:pt>
                <c:pt idx="25">
                  <c:v>19139.565231021497</c:v>
                </c:pt>
                <c:pt idx="26">
                  <c:v>18681.263021936978</c:v>
                </c:pt>
                <c:pt idx="27">
                  <c:v>16690.961729566261</c:v>
                </c:pt>
                <c:pt idx="28">
                  <c:v>16522.405973589586</c:v>
                </c:pt>
                <c:pt idx="29">
                  <c:v>15371.941395871747</c:v>
                </c:pt>
                <c:pt idx="30">
                  <c:v>13502.341270488159</c:v>
                </c:pt>
                <c:pt idx="31">
                  <c:v>11017.132601282474</c:v>
                </c:pt>
                <c:pt idx="32">
                  <c:v>10570.235055936508</c:v>
                </c:pt>
                <c:pt idx="33">
                  <c:v>9951.5186646361271</c:v>
                </c:pt>
                <c:pt idx="34">
                  <c:v>9307.084738325435</c:v>
                </c:pt>
                <c:pt idx="35">
                  <c:v>9130.258950083291</c:v>
                </c:pt>
                <c:pt idx="36">
                  <c:v>7936.9622300187229</c:v>
                </c:pt>
                <c:pt idx="37">
                  <c:v>7776.6918987895506</c:v>
                </c:pt>
                <c:pt idx="38">
                  <c:v>6721.5835483076717</c:v>
                </c:pt>
                <c:pt idx="39">
                  <c:v>3346.9879154569944</c:v>
                </c:pt>
                <c:pt idx="40">
                  <c:v>3311</c:v>
                </c:pt>
                <c:pt idx="41">
                  <c:v>2717.0436308895823</c:v>
                </c:pt>
                <c:pt idx="42">
                  <c:v>2567.7250656774836</c:v>
                </c:pt>
                <c:pt idx="43">
                  <c:v>2258.5808655312821</c:v>
                </c:pt>
                <c:pt idx="44">
                  <c:v>2190.2020179081555</c:v>
                </c:pt>
                <c:pt idx="45">
                  <c:v>1390.9500731620212</c:v>
                </c:pt>
                <c:pt idx="46">
                  <c:v>834.83086192982182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198-AC8A-7A365B97E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29919"/>
        <c:axId val="806537119"/>
      </c:lineChart>
      <c:catAx>
        <c:axId val="126747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4463"/>
        <c:crosses val="autoZero"/>
        <c:auto val="1"/>
        <c:lblAlgn val="ctr"/>
        <c:lblOffset val="100"/>
        <c:noMultiLvlLbl val="0"/>
      </c:catAx>
      <c:valAx>
        <c:axId val="126747446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2md 95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7823"/>
        <c:crosses val="autoZero"/>
        <c:crossBetween val="between"/>
      </c:valAx>
      <c:valAx>
        <c:axId val="8065371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PLHIV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06529919"/>
        <c:crosses val="max"/>
        <c:crossBetween val="between"/>
      </c:valAx>
      <c:catAx>
        <c:axId val="80652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653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Third 95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Figure38!$E$1</c:f>
              <c:strCache>
                <c:ptCount val="1"/>
                <c:pt idx="0">
                  <c:v>3rd 95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Figure38!$E$2:$E$48</c:f>
              <c:numCache>
                <c:formatCode>0</c:formatCode>
                <c:ptCount val="47"/>
                <c:pt idx="0">
                  <c:v>73.493972682695002</c:v>
                </c:pt>
                <c:pt idx="1">
                  <c:v>55.407917457611362</c:v>
                </c:pt>
                <c:pt idx="2">
                  <c:v>31.114119581570318</c:v>
                </c:pt>
                <c:pt idx="3">
                  <c:v>74.002090058087063</c:v>
                </c:pt>
                <c:pt idx="4">
                  <c:v>49.760894087990621</c:v>
                </c:pt>
                <c:pt idx="5">
                  <c:v>46.072171834906037</c:v>
                </c:pt>
                <c:pt idx="6">
                  <c:v>66.53030780211877</c:v>
                </c:pt>
                <c:pt idx="7">
                  <c:v>50.485107561219323</c:v>
                </c:pt>
                <c:pt idx="8">
                  <c:v>84.476101610898866</c:v>
                </c:pt>
                <c:pt idx="9">
                  <c:v>60.622450930454569</c:v>
                </c:pt>
                <c:pt idx="10">
                  <c:v>45.567624855229951</c:v>
                </c:pt>
                <c:pt idx="11">
                  <c:v>77.541639517043805</c:v>
                </c:pt>
                <c:pt idx="12">
                  <c:v>50.350915941276185</c:v>
                </c:pt>
                <c:pt idx="13">
                  <c:v>59.819187038138111</c:v>
                </c:pt>
                <c:pt idx="14">
                  <c:v>30.790775587533073</c:v>
                </c:pt>
                <c:pt idx="15">
                  <c:v>33.015963546107649</c:v>
                </c:pt>
                <c:pt idx="16">
                  <c:v>56.298434579693236</c:v>
                </c:pt>
                <c:pt idx="17">
                  <c:v>55.80339275326314</c:v>
                </c:pt>
                <c:pt idx="18">
                  <c:v>58.304555349049103</c:v>
                </c:pt>
                <c:pt idx="19">
                  <c:v>58.634032395265628</c:v>
                </c:pt>
                <c:pt idx="20">
                  <c:v>36.474528267707804</c:v>
                </c:pt>
                <c:pt idx="21">
                  <c:v>75.434225896865613</c:v>
                </c:pt>
                <c:pt idx="22">
                  <c:v>49.494910174379775</c:v>
                </c:pt>
                <c:pt idx="23">
                  <c:v>38.012789022615983</c:v>
                </c:pt>
                <c:pt idx="24">
                  <c:v>20.610409228670274</c:v>
                </c:pt>
                <c:pt idx="25">
                  <c:v>37.142954472537852</c:v>
                </c:pt>
                <c:pt idx="26">
                  <c:v>50.028737291612487</c:v>
                </c:pt>
                <c:pt idx="27">
                  <c:v>48.169782725928826</c:v>
                </c:pt>
                <c:pt idx="28">
                  <c:v>111.79969811616277</c:v>
                </c:pt>
                <c:pt idx="29">
                  <c:v>60.838119006305554</c:v>
                </c:pt>
                <c:pt idx="30">
                  <c:v>81.615475266398647</c:v>
                </c:pt>
                <c:pt idx="31">
                  <c:v>81.536642292517328</c:v>
                </c:pt>
                <c:pt idx="32">
                  <c:v>76.516746857559966</c:v>
                </c:pt>
                <c:pt idx="33">
                  <c:v>48.957351779012541</c:v>
                </c:pt>
                <c:pt idx="34">
                  <c:v>16.525045631815345</c:v>
                </c:pt>
                <c:pt idx="35">
                  <c:v>76.109560944452809</c:v>
                </c:pt>
                <c:pt idx="36">
                  <c:v>55.121844771455834</c:v>
                </c:pt>
                <c:pt idx="37">
                  <c:v>46.883688430134455</c:v>
                </c:pt>
                <c:pt idx="38">
                  <c:v>97.000951533832747</c:v>
                </c:pt>
                <c:pt idx="39">
                  <c:v>12.548596248596063</c:v>
                </c:pt>
                <c:pt idx="40">
                  <c:v>59.891271519178495</c:v>
                </c:pt>
                <c:pt idx="41">
                  <c:v>0.29443767148416145</c:v>
                </c:pt>
                <c:pt idx="42">
                  <c:v>19.939829495137595</c:v>
                </c:pt>
                <c:pt idx="43">
                  <c:v>23.111857891225462</c:v>
                </c:pt>
                <c:pt idx="44">
                  <c:v>2.556841768116219</c:v>
                </c:pt>
                <c:pt idx="45">
                  <c:v>9.4899164640702605</c:v>
                </c:pt>
                <c:pt idx="46">
                  <c:v>1.7967711406027227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4-4198-AC8A-7A365B97E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67477823"/>
        <c:axId val="126747446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Figure38!$C$1</c15:sqref>
                        </c15:formulaRef>
                      </c:ext>
                    </c:extLst>
                    <c:strCache>
                      <c:ptCount val="1"/>
                      <c:pt idx="0">
                        <c:v>1st 95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Figure38!$A$2:$A$48</c15:sqref>
                        </c15:formulaRef>
                      </c:ext>
                    </c:extLst>
                    <c:strCache>
                      <c:ptCount val="47"/>
                      <c:pt idx="0">
                        <c:v>Nairobi </c:v>
                      </c:pt>
                      <c:pt idx="1">
                        <c:v>Kisumu</c:v>
                      </c:pt>
                      <c:pt idx="2">
                        <c:v>Homa Bay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Kiambu</c:v>
                      </c:pt>
                      <c:pt idx="9">
                        <c:v>Kisii</c:v>
                      </c:pt>
                      <c:pt idx="10">
                        <c:v>Busia</c:v>
                      </c:pt>
                      <c:pt idx="11">
                        <c:v>Uasin Gishu</c:v>
                      </c:pt>
                      <c:pt idx="12">
                        <c:v>Machakos</c:v>
                      </c:pt>
                      <c:pt idx="13">
                        <c:v>Meru</c:v>
                      </c:pt>
                      <c:pt idx="14">
                        <c:v>Bungoma</c:v>
                      </c:pt>
                      <c:pt idx="15">
                        <c:v>Kajiado</c:v>
                      </c:pt>
                      <c:pt idx="16">
                        <c:v>Kilifi</c:v>
                      </c:pt>
                      <c:pt idx="17">
                        <c:v>Kitui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Narok</c:v>
                      </c:pt>
                      <c:pt idx="21">
                        <c:v>Makueni</c:v>
                      </c:pt>
                      <c:pt idx="22">
                        <c:v>Murang'a</c:v>
                      </c:pt>
                      <c:pt idx="23">
                        <c:v>Vihiga</c:v>
                      </c:pt>
                      <c:pt idx="24">
                        <c:v>Turkana</c:v>
                      </c:pt>
                      <c:pt idx="25">
                        <c:v>Kwale</c:v>
                      </c:pt>
                      <c:pt idx="26">
                        <c:v>Nandi</c:v>
                      </c:pt>
                      <c:pt idx="27">
                        <c:v>Nyamira</c:v>
                      </c:pt>
                      <c:pt idx="28">
                        <c:v>Nyeri</c:v>
                      </c:pt>
                      <c:pt idx="29">
                        <c:v>Bomet</c:v>
                      </c:pt>
                      <c:pt idx="30">
                        <c:v>Kirinyaga</c:v>
                      </c:pt>
                      <c:pt idx="31">
                        <c:v>Embu</c:v>
                      </c:pt>
                      <c:pt idx="32">
                        <c:v>Nyandarua</c:v>
                      </c:pt>
                      <c:pt idx="33">
                        <c:v>Taita-Taveta</c:v>
                      </c:pt>
                      <c:pt idx="34">
                        <c:v>Samburu</c:v>
                      </c:pt>
                      <c:pt idx="35">
                        <c:v>Laikipia</c:v>
                      </c:pt>
                      <c:pt idx="36">
                        <c:v>Tharaka-Nithi</c:v>
                      </c:pt>
                      <c:pt idx="37">
                        <c:v>Baringo</c:v>
                      </c:pt>
                      <c:pt idx="38">
                        <c:v>Elgeyo-Marakwet</c:v>
                      </c:pt>
                      <c:pt idx="39">
                        <c:v>Isiolo</c:v>
                      </c:pt>
                      <c:pt idx="40">
                        <c:v>West Pokot</c:v>
                      </c:pt>
                      <c:pt idx="41">
                        <c:v>Marsabit</c:v>
                      </c:pt>
                      <c:pt idx="42">
                        <c:v>Lamu</c:v>
                      </c:pt>
                      <c:pt idx="43">
                        <c:v>Tana River</c:v>
                      </c:pt>
                      <c:pt idx="44">
                        <c:v>Mandera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Figure38!$C$2:$C$48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106.21574887370764</c:v>
                      </c:pt>
                      <c:pt idx="1">
                        <c:v>85.99031942089087</c:v>
                      </c:pt>
                      <c:pt idx="2">
                        <c:v>101.84392430269283</c:v>
                      </c:pt>
                      <c:pt idx="3">
                        <c:v>100.09644594741474</c:v>
                      </c:pt>
                      <c:pt idx="4">
                        <c:v>97.404385481272513</c:v>
                      </c:pt>
                      <c:pt idx="5">
                        <c:v>78.377568346797688</c:v>
                      </c:pt>
                      <c:pt idx="6">
                        <c:v>89.930457858626838</c:v>
                      </c:pt>
                      <c:pt idx="7">
                        <c:v>87.74638416702156</c:v>
                      </c:pt>
                      <c:pt idx="8">
                        <c:v>88.787837764903202</c:v>
                      </c:pt>
                      <c:pt idx="9">
                        <c:v>86.874595763922244</c:v>
                      </c:pt>
                      <c:pt idx="10">
                        <c:v>96.331724604531729</c:v>
                      </c:pt>
                      <c:pt idx="11">
                        <c:v>88.467147738109787</c:v>
                      </c:pt>
                      <c:pt idx="12">
                        <c:v>87.224857626510897</c:v>
                      </c:pt>
                      <c:pt idx="13">
                        <c:v>70.35929252162029</c:v>
                      </c:pt>
                      <c:pt idx="14">
                        <c:v>92.990103470247178</c:v>
                      </c:pt>
                      <c:pt idx="15">
                        <c:v>55.471710500983548</c:v>
                      </c:pt>
                      <c:pt idx="16">
                        <c:v>72.098576226614497</c:v>
                      </c:pt>
                      <c:pt idx="17">
                        <c:v>79.761601618897103</c:v>
                      </c:pt>
                      <c:pt idx="18">
                        <c:v>72.953263140623534</c:v>
                      </c:pt>
                      <c:pt idx="19">
                        <c:v>69.124682355574947</c:v>
                      </c:pt>
                      <c:pt idx="20">
                        <c:v>47.496069749529916</c:v>
                      </c:pt>
                      <c:pt idx="21">
                        <c:v>109.89177821748935</c:v>
                      </c:pt>
                      <c:pt idx="22">
                        <c:v>79.472138725522967</c:v>
                      </c:pt>
                      <c:pt idx="23">
                        <c:v>85.384714705802779</c:v>
                      </c:pt>
                      <c:pt idx="24">
                        <c:v>52.265130961184873</c:v>
                      </c:pt>
                      <c:pt idx="25">
                        <c:v>56.981440635461787</c:v>
                      </c:pt>
                      <c:pt idx="26">
                        <c:v>65.937725867545751</c:v>
                      </c:pt>
                      <c:pt idx="27">
                        <c:v>93.841207317938213</c:v>
                      </c:pt>
                      <c:pt idx="28">
                        <c:v>115.18298261415622</c:v>
                      </c:pt>
                      <c:pt idx="29">
                        <c:v>58.749898711072007</c:v>
                      </c:pt>
                      <c:pt idx="30">
                        <c:v>87.74033897286975</c:v>
                      </c:pt>
                      <c:pt idx="31">
                        <c:v>93.608748966128374</c:v>
                      </c:pt>
                      <c:pt idx="32">
                        <c:v>98.843591885235725</c:v>
                      </c:pt>
                      <c:pt idx="33">
                        <c:v>72.099548237769909</c:v>
                      </c:pt>
                      <c:pt idx="34">
                        <c:v>20.887313854518226</c:v>
                      </c:pt>
                      <c:pt idx="35">
                        <c:v>108.70447436662745</c:v>
                      </c:pt>
                      <c:pt idx="36">
                        <c:v>93.889825654146037</c:v>
                      </c:pt>
                      <c:pt idx="37">
                        <c:v>78.787963197940968</c:v>
                      </c:pt>
                      <c:pt idx="38">
                        <c:v>63.987897629910222</c:v>
                      </c:pt>
                      <c:pt idx="39">
                        <c:v>24.768538785919372</c:v>
                      </c:pt>
                      <c:pt idx="40">
                        <c:v>100.96647538508003</c:v>
                      </c:pt>
                      <c:pt idx="41">
                        <c:v>42.104587022235087</c:v>
                      </c:pt>
                      <c:pt idx="42">
                        <c:v>66.36224503850481</c:v>
                      </c:pt>
                      <c:pt idx="43">
                        <c:v>60.657558067009361</c:v>
                      </c:pt>
                      <c:pt idx="44">
                        <c:v>36.526310973088847</c:v>
                      </c:pt>
                      <c:pt idx="45">
                        <c:v>100.21926932510564</c:v>
                      </c:pt>
                      <c:pt idx="46">
                        <c:v>33.779297443331188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EE4-4198-AC8A-7A365B97E3C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Figure38!$D$1</c15:sqref>
                        </c15:formulaRef>
                      </c:ext>
                    </c:extLst>
                    <c:strCache>
                      <c:ptCount val="1"/>
                      <c:pt idx="0">
                        <c:v>2nd 95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Figure38!$A$2:$A$48</c15:sqref>
                        </c15:formulaRef>
                      </c:ext>
                    </c:extLst>
                    <c:strCache>
                      <c:ptCount val="47"/>
                      <c:pt idx="0">
                        <c:v>Nairobi </c:v>
                      </c:pt>
                      <c:pt idx="1">
                        <c:v>Kisumu</c:v>
                      </c:pt>
                      <c:pt idx="2">
                        <c:v>Homa Bay</c:v>
                      </c:pt>
                      <c:pt idx="3">
                        <c:v>Siaya</c:v>
                      </c:pt>
                      <c:pt idx="4">
                        <c:v>Migori</c:v>
                      </c:pt>
                      <c:pt idx="5">
                        <c:v>Nakuru</c:v>
                      </c:pt>
                      <c:pt idx="6">
                        <c:v>Mombasa</c:v>
                      </c:pt>
                      <c:pt idx="7">
                        <c:v>Kakamega</c:v>
                      </c:pt>
                      <c:pt idx="8">
                        <c:v>Kiambu</c:v>
                      </c:pt>
                      <c:pt idx="9">
                        <c:v>Kisii</c:v>
                      </c:pt>
                      <c:pt idx="10">
                        <c:v>Busia</c:v>
                      </c:pt>
                      <c:pt idx="11">
                        <c:v>Uasin Gishu</c:v>
                      </c:pt>
                      <c:pt idx="12">
                        <c:v>Machakos</c:v>
                      </c:pt>
                      <c:pt idx="13">
                        <c:v>Meru</c:v>
                      </c:pt>
                      <c:pt idx="14">
                        <c:v>Bungoma</c:v>
                      </c:pt>
                      <c:pt idx="15">
                        <c:v>Kajiado</c:v>
                      </c:pt>
                      <c:pt idx="16">
                        <c:v>Kilifi</c:v>
                      </c:pt>
                      <c:pt idx="17">
                        <c:v>Kitui</c:v>
                      </c:pt>
                      <c:pt idx="18">
                        <c:v>Trans-Nzoia</c:v>
                      </c:pt>
                      <c:pt idx="19">
                        <c:v>Kericho</c:v>
                      </c:pt>
                      <c:pt idx="20">
                        <c:v>Narok</c:v>
                      </c:pt>
                      <c:pt idx="21">
                        <c:v>Makueni</c:v>
                      </c:pt>
                      <c:pt idx="22">
                        <c:v>Murang'a</c:v>
                      </c:pt>
                      <c:pt idx="23">
                        <c:v>Vihiga</c:v>
                      </c:pt>
                      <c:pt idx="24">
                        <c:v>Turkana</c:v>
                      </c:pt>
                      <c:pt idx="25">
                        <c:v>Kwale</c:v>
                      </c:pt>
                      <c:pt idx="26">
                        <c:v>Nandi</c:v>
                      </c:pt>
                      <c:pt idx="27">
                        <c:v>Nyamira</c:v>
                      </c:pt>
                      <c:pt idx="28">
                        <c:v>Nyeri</c:v>
                      </c:pt>
                      <c:pt idx="29">
                        <c:v>Bomet</c:v>
                      </c:pt>
                      <c:pt idx="30">
                        <c:v>Kirinyaga</c:v>
                      </c:pt>
                      <c:pt idx="31">
                        <c:v>Embu</c:v>
                      </c:pt>
                      <c:pt idx="32">
                        <c:v>Nyandarua</c:v>
                      </c:pt>
                      <c:pt idx="33">
                        <c:v>Taita-Taveta</c:v>
                      </c:pt>
                      <c:pt idx="34">
                        <c:v>Samburu</c:v>
                      </c:pt>
                      <c:pt idx="35">
                        <c:v>Laikipia</c:v>
                      </c:pt>
                      <c:pt idx="36">
                        <c:v>Tharaka-Nithi</c:v>
                      </c:pt>
                      <c:pt idx="37">
                        <c:v>Baringo</c:v>
                      </c:pt>
                      <c:pt idx="38">
                        <c:v>Elgeyo-Marakwet</c:v>
                      </c:pt>
                      <c:pt idx="39">
                        <c:v>Isiolo</c:v>
                      </c:pt>
                      <c:pt idx="40">
                        <c:v>West Pokot</c:v>
                      </c:pt>
                      <c:pt idx="41">
                        <c:v>Marsabit</c:v>
                      </c:pt>
                      <c:pt idx="42">
                        <c:v>Lamu</c:v>
                      </c:pt>
                      <c:pt idx="43">
                        <c:v>Tana River</c:v>
                      </c:pt>
                      <c:pt idx="44">
                        <c:v>Mandera</c:v>
                      </c:pt>
                      <c:pt idx="45">
                        <c:v>Garissa</c:v>
                      </c:pt>
                      <c:pt idx="46">
                        <c:v>Wajir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Figure38!$D$2:$D$48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106.15723818752011</c:v>
                      </c:pt>
                      <c:pt idx="1">
                        <c:v>85.966479789507304</c:v>
                      </c:pt>
                      <c:pt idx="2">
                        <c:v>101.82277815283082</c:v>
                      </c:pt>
                      <c:pt idx="3">
                        <c:v>100.08725491724081</c:v>
                      </c:pt>
                      <c:pt idx="4">
                        <c:v>97.395375257039703</c:v>
                      </c:pt>
                      <c:pt idx="5">
                        <c:v>78.358821809467514</c:v>
                      </c:pt>
                      <c:pt idx="6">
                        <c:v>89.878895396866994</c:v>
                      </c:pt>
                      <c:pt idx="7">
                        <c:v>87.705200650773037</c:v>
                      </c:pt>
                      <c:pt idx="8">
                        <c:v>88.736303069835429</c:v>
                      </c:pt>
                      <c:pt idx="9">
                        <c:v>86.839583567558591</c:v>
                      </c:pt>
                      <c:pt idx="10">
                        <c:v>96.315426199218379</c:v>
                      </c:pt>
                      <c:pt idx="11">
                        <c:v>88.414819869140729</c:v>
                      </c:pt>
                      <c:pt idx="12">
                        <c:v>87.029954553475832</c:v>
                      </c:pt>
                      <c:pt idx="13">
                        <c:v>70.32081328042716</c:v>
                      </c:pt>
                      <c:pt idx="14">
                        <c:v>92.967222851445399</c:v>
                      </c:pt>
                      <c:pt idx="15">
                        <c:v>55.389079698235257</c:v>
                      </c:pt>
                      <c:pt idx="16">
                        <c:v>72.045174818428876</c:v>
                      </c:pt>
                      <c:pt idx="17">
                        <c:v>79.722202561112383</c:v>
                      </c:pt>
                      <c:pt idx="18">
                        <c:v>72.891937263740019</c:v>
                      </c:pt>
                      <c:pt idx="19">
                        <c:v>69.10214120826015</c:v>
                      </c:pt>
                      <c:pt idx="20">
                        <c:v>47.477761541088348</c:v>
                      </c:pt>
                      <c:pt idx="21">
                        <c:v>109.82247501491368</c:v>
                      </c:pt>
                      <c:pt idx="22">
                        <c:v>79.397891719823548</c:v>
                      </c:pt>
                      <c:pt idx="23">
                        <c:v>85.375110666130553</c:v>
                      </c:pt>
                      <c:pt idx="24">
                        <c:v>52.250199488669537</c:v>
                      </c:pt>
                      <c:pt idx="25">
                        <c:v>56.908293728355929</c:v>
                      </c:pt>
                      <c:pt idx="26">
                        <c:v>65.894902210544586</c:v>
                      </c:pt>
                      <c:pt idx="27">
                        <c:v>93.817242251905412</c:v>
                      </c:pt>
                      <c:pt idx="28">
                        <c:v>115.14061590309011</c:v>
                      </c:pt>
                      <c:pt idx="29">
                        <c:v>58.710866556020918</c:v>
                      </c:pt>
                      <c:pt idx="30">
                        <c:v>87.725526726904889</c:v>
                      </c:pt>
                      <c:pt idx="31">
                        <c:v>93.599672194193332</c:v>
                      </c:pt>
                      <c:pt idx="32">
                        <c:v>98.796289247465225</c:v>
                      </c:pt>
                      <c:pt idx="33">
                        <c:v>72.039255932623334</c:v>
                      </c:pt>
                      <c:pt idx="34">
                        <c:v>20.855080345483476</c:v>
                      </c:pt>
                      <c:pt idx="35">
                        <c:v>108.66066399912454</c:v>
                      </c:pt>
                      <c:pt idx="36">
                        <c:v>93.839428538926413</c:v>
                      </c:pt>
                      <c:pt idx="37">
                        <c:v>72.190078674375982</c:v>
                      </c:pt>
                      <c:pt idx="38">
                        <c:v>63.958142736801683</c:v>
                      </c:pt>
                      <c:pt idx="39">
                        <c:v>24.380129854415209</c:v>
                      </c:pt>
                      <c:pt idx="40">
                        <c:v>100.90607067351253</c:v>
                      </c:pt>
                      <c:pt idx="41">
                        <c:v>41.331688134589157</c:v>
                      </c:pt>
                      <c:pt idx="42">
                        <c:v>66.36224503850481</c:v>
                      </c:pt>
                      <c:pt idx="43">
                        <c:v>60.613282477179425</c:v>
                      </c:pt>
                      <c:pt idx="44">
                        <c:v>36.526310973088847</c:v>
                      </c:pt>
                      <c:pt idx="45">
                        <c:v>100.14737601855965</c:v>
                      </c:pt>
                      <c:pt idx="46">
                        <c:v>33.779297443331188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EE4-4198-AC8A-7A365B97E3C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Figure38!$B$1</c:f>
              <c:strCache>
                <c:ptCount val="1"/>
                <c:pt idx="0">
                  <c:v>Estimated PLHIV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Figure38!$B$2:$B$48</c:f>
              <c:numCache>
                <c:formatCode>0</c:formatCode>
                <c:ptCount val="47"/>
                <c:pt idx="0">
                  <c:v>153818.05592150034</c:v>
                </c:pt>
                <c:pt idx="1">
                  <c:v>130035.56766976544</c:v>
                </c:pt>
                <c:pt idx="2">
                  <c:v>122953.82454806787</c:v>
                </c:pt>
                <c:pt idx="3">
                  <c:v>97921.558625060788</c:v>
                </c:pt>
                <c:pt idx="4">
                  <c:v>77689.520472925011</c:v>
                </c:pt>
                <c:pt idx="5">
                  <c:v>58677.502977009673</c:v>
                </c:pt>
                <c:pt idx="6">
                  <c:v>54303.070575677448</c:v>
                </c:pt>
                <c:pt idx="7">
                  <c:v>50991.274939413546</c:v>
                </c:pt>
                <c:pt idx="8">
                  <c:v>46570.567592248291</c:v>
                </c:pt>
                <c:pt idx="9">
                  <c:v>42842.213736615173</c:v>
                </c:pt>
                <c:pt idx="10">
                  <c:v>36813.417537768983</c:v>
                </c:pt>
                <c:pt idx="11">
                  <c:v>36309.523728617416</c:v>
                </c:pt>
                <c:pt idx="12">
                  <c:v>34889.136913593058</c:v>
                </c:pt>
                <c:pt idx="13">
                  <c:v>31185.64615080172</c:v>
                </c:pt>
                <c:pt idx="14">
                  <c:v>30593.578174802715</c:v>
                </c:pt>
                <c:pt idx="15">
                  <c:v>30255.061270739847</c:v>
                </c:pt>
                <c:pt idx="16">
                  <c:v>29961.756709456116</c:v>
                </c:pt>
                <c:pt idx="17">
                  <c:v>27919.449394210802</c:v>
                </c:pt>
                <c:pt idx="18">
                  <c:v>24459.495342386803</c:v>
                </c:pt>
                <c:pt idx="19">
                  <c:v>22181.65708325079</c:v>
                </c:pt>
                <c:pt idx="20">
                  <c:v>21848.123549428434</c:v>
                </c:pt>
                <c:pt idx="21">
                  <c:v>21644.021405247044</c:v>
                </c:pt>
                <c:pt idx="22">
                  <c:v>21549.690589237758</c:v>
                </c:pt>
                <c:pt idx="23">
                  <c:v>20824.570371014659</c:v>
                </c:pt>
                <c:pt idx="24">
                  <c:v>20091.789318960386</c:v>
                </c:pt>
                <c:pt idx="25">
                  <c:v>19139.565231021497</c:v>
                </c:pt>
                <c:pt idx="26">
                  <c:v>18681.263021936978</c:v>
                </c:pt>
                <c:pt idx="27">
                  <c:v>16690.961729566261</c:v>
                </c:pt>
                <c:pt idx="28">
                  <c:v>16522.405973589586</c:v>
                </c:pt>
                <c:pt idx="29">
                  <c:v>15371.941395871747</c:v>
                </c:pt>
                <c:pt idx="30">
                  <c:v>13502.341270488159</c:v>
                </c:pt>
                <c:pt idx="31">
                  <c:v>11017.132601282474</c:v>
                </c:pt>
                <c:pt idx="32">
                  <c:v>10570.235055936508</c:v>
                </c:pt>
                <c:pt idx="33">
                  <c:v>9951.5186646361271</c:v>
                </c:pt>
                <c:pt idx="34">
                  <c:v>9307.084738325435</c:v>
                </c:pt>
                <c:pt idx="35">
                  <c:v>9130.258950083291</c:v>
                </c:pt>
                <c:pt idx="36">
                  <c:v>7936.9622300187229</c:v>
                </c:pt>
                <c:pt idx="37">
                  <c:v>7776.6918987895506</c:v>
                </c:pt>
                <c:pt idx="38">
                  <c:v>6721.5835483076717</c:v>
                </c:pt>
                <c:pt idx="39">
                  <c:v>3346.9879154569944</c:v>
                </c:pt>
                <c:pt idx="40">
                  <c:v>3311</c:v>
                </c:pt>
                <c:pt idx="41">
                  <c:v>2717.0436308895823</c:v>
                </c:pt>
                <c:pt idx="42">
                  <c:v>2567.7250656774836</c:v>
                </c:pt>
                <c:pt idx="43">
                  <c:v>2258.5808655312821</c:v>
                </c:pt>
                <c:pt idx="44">
                  <c:v>2190.2020179081555</c:v>
                </c:pt>
                <c:pt idx="45">
                  <c:v>1390.9500731620212</c:v>
                </c:pt>
                <c:pt idx="46">
                  <c:v>834.83086192982182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198-AC8A-7A365B97E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29919"/>
        <c:axId val="806537119"/>
      </c:lineChart>
      <c:catAx>
        <c:axId val="126747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4463"/>
        <c:crosses val="autoZero"/>
        <c:auto val="1"/>
        <c:lblAlgn val="ctr"/>
        <c:lblOffset val="100"/>
        <c:noMultiLvlLbl val="0"/>
      </c:catAx>
      <c:valAx>
        <c:axId val="126747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3rd</a:t>
                </a:r>
                <a:r>
                  <a:rPr lang="en-US" baseline="0"/>
                  <a:t> 95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7823"/>
        <c:crosses val="autoZero"/>
        <c:crossBetween val="between"/>
      </c:valAx>
      <c:valAx>
        <c:axId val="8065371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PLHIV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06529919"/>
        <c:crosses val="max"/>
        <c:crossBetween val="between"/>
      </c:valAx>
      <c:catAx>
        <c:axId val="80652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653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Figure38!$C$1</c:f>
              <c:strCache>
                <c:ptCount val="1"/>
                <c:pt idx="0">
                  <c:v>1st 95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Figure38!$C$2:$C$48</c:f>
              <c:numCache>
                <c:formatCode>0</c:formatCode>
                <c:ptCount val="47"/>
                <c:pt idx="0">
                  <c:v>106.21574887370764</c:v>
                </c:pt>
                <c:pt idx="1">
                  <c:v>85.99031942089087</c:v>
                </c:pt>
                <c:pt idx="2">
                  <c:v>101.84392430269283</c:v>
                </c:pt>
                <c:pt idx="3">
                  <c:v>100.09644594741474</c:v>
                </c:pt>
                <c:pt idx="4">
                  <c:v>97.404385481272513</c:v>
                </c:pt>
                <c:pt idx="5">
                  <c:v>78.377568346797688</c:v>
                </c:pt>
                <c:pt idx="6">
                  <c:v>89.930457858626838</c:v>
                </c:pt>
                <c:pt idx="7">
                  <c:v>87.74638416702156</c:v>
                </c:pt>
                <c:pt idx="8">
                  <c:v>88.787837764903202</c:v>
                </c:pt>
                <c:pt idx="9">
                  <c:v>86.874595763922244</c:v>
                </c:pt>
                <c:pt idx="10">
                  <c:v>96.331724604531729</c:v>
                </c:pt>
                <c:pt idx="11">
                  <c:v>88.467147738109787</c:v>
                </c:pt>
                <c:pt idx="12">
                  <c:v>87.224857626510897</c:v>
                </c:pt>
                <c:pt idx="13">
                  <c:v>70.35929252162029</c:v>
                </c:pt>
                <c:pt idx="14">
                  <c:v>92.990103470247178</c:v>
                </c:pt>
                <c:pt idx="15">
                  <c:v>55.471710500983548</c:v>
                </c:pt>
                <c:pt idx="16">
                  <c:v>72.098576226614497</c:v>
                </c:pt>
                <c:pt idx="17">
                  <c:v>79.761601618897103</c:v>
                </c:pt>
                <c:pt idx="18">
                  <c:v>72.953263140623534</c:v>
                </c:pt>
                <c:pt idx="19">
                  <c:v>69.124682355574947</c:v>
                </c:pt>
                <c:pt idx="20">
                  <c:v>47.496069749529916</c:v>
                </c:pt>
                <c:pt idx="21">
                  <c:v>109.89177821748935</c:v>
                </c:pt>
                <c:pt idx="22">
                  <c:v>79.472138725522967</c:v>
                </c:pt>
                <c:pt idx="23">
                  <c:v>85.384714705802779</c:v>
                </c:pt>
                <c:pt idx="24">
                  <c:v>52.265130961184873</c:v>
                </c:pt>
                <c:pt idx="25">
                  <c:v>56.981440635461787</c:v>
                </c:pt>
                <c:pt idx="26">
                  <c:v>65.937725867545751</c:v>
                </c:pt>
                <c:pt idx="27">
                  <c:v>93.841207317938213</c:v>
                </c:pt>
                <c:pt idx="28">
                  <c:v>115.18298261415622</c:v>
                </c:pt>
                <c:pt idx="29">
                  <c:v>58.749898711072007</c:v>
                </c:pt>
                <c:pt idx="30">
                  <c:v>87.74033897286975</c:v>
                </c:pt>
                <c:pt idx="31">
                  <c:v>93.608748966128374</c:v>
                </c:pt>
                <c:pt idx="32">
                  <c:v>98.843591885235725</c:v>
                </c:pt>
                <c:pt idx="33">
                  <c:v>72.099548237769909</c:v>
                </c:pt>
                <c:pt idx="34">
                  <c:v>20.887313854518226</c:v>
                </c:pt>
                <c:pt idx="35">
                  <c:v>108.70447436662745</c:v>
                </c:pt>
                <c:pt idx="36">
                  <c:v>93.889825654146037</c:v>
                </c:pt>
                <c:pt idx="37">
                  <c:v>78.787963197940968</c:v>
                </c:pt>
                <c:pt idx="38">
                  <c:v>63.987897629910222</c:v>
                </c:pt>
                <c:pt idx="39">
                  <c:v>24.768538785919372</c:v>
                </c:pt>
                <c:pt idx="40">
                  <c:v>100.96647538508003</c:v>
                </c:pt>
                <c:pt idx="41">
                  <c:v>42.104587022235087</c:v>
                </c:pt>
                <c:pt idx="42">
                  <c:v>66.36224503850481</c:v>
                </c:pt>
                <c:pt idx="43">
                  <c:v>60.657558067009361</c:v>
                </c:pt>
                <c:pt idx="44">
                  <c:v>36.526310973088847</c:v>
                </c:pt>
                <c:pt idx="45">
                  <c:v>100.21926932510564</c:v>
                </c:pt>
                <c:pt idx="46">
                  <c:v>33.779297443331188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E-43EF-AFF6-1BB95C2937DE}"/>
            </c:ext>
          </c:extLst>
        </c:ser>
        <c:ser>
          <c:idx val="2"/>
          <c:order val="2"/>
          <c:tx>
            <c:strRef>
              <c:f>Figure38!$D$1</c:f>
              <c:strCache>
                <c:ptCount val="1"/>
                <c:pt idx="0">
                  <c:v>2nd 95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Figure38!$D$2:$D$48</c:f>
              <c:numCache>
                <c:formatCode>0</c:formatCode>
                <c:ptCount val="47"/>
                <c:pt idx="0">
                  <c:v>106.15723818752011</c:v>
                </c:pt>
                <c:pt idx="1">
                  <c:v>85.966479789507304</c:v>
                </c:pt>
                <c:pt idx="2">
                  <c:v>101.82277815283082</c:v>
                </c:pt>
                <c:pt idx="3">
                  <c:v>100.08725491724081</c:v>
                </c:pt>
                <c:pt idx="4">
                  <c:v>97.395375257039703</c:v>
                </c:pt>
                <c:pt idx="5">
                  <c:v>78.358821809467514</c:v>
                </c:pt>
                <c:pt idx="6">
                  <c:v>89.878895396866994</c:v>
                </c:pt>
                <c:pt idx="7">
                  <c:v>87.705200650773037</c:v>
                </c:pt>
                <c:pt idx="8">
                  <c:v>88.736303069835429</c:v>
                </c:pt>
                <c:pt idx="9">
                  <c:v>86.839583567558591</c:v>
                </c:pt>
                <c:pt idx="10">
                  <c:v>96.315426199218379</c:v>
                </c:pt>
                <c:pt idx="11">
                  <c:v>88.414819869140729</c:v>
                </c:pt>
                <c:pt idx="12">
                  <c:v>87.029954553475832</c:v>
                </c:pt>
                <c:pt idx="13">
                  <c:v>70.32081328042716</c:v>
                </c:pt>
                <c:pt idx="14">
                  <c:v>92.967222851445399</c:v>
                </c:pt>
                <c:pt idx="15">
                  <c:v>55.389079698235257</c:v>
                </c:pt>
                <c:pt idx="16">
                  <c:v>72.045174818428876</c:v>
                </c:pt>
                <c:pt idx="17">
                  <c:v>79.722202561112383</c:v>
                </c:pt>
                <c:pt idx="18">
                  <c:v>72.891937263740019</c:v>
                </c:pt>
                <c:pt idx="19">
                  <c:v>69.10214120826015</c:v>
                </c:pt>
                <c:pt idx="20">
                  <c:v>47.477761541088348</c:v>
                </c:pt>
                <c:pt idx="21">
                  <c:v>109.82247501491368</c:v>
                </c:pt>
                <c:pt idx="22">
                  <c:v>79.397891719823548</c:v>
                </c:pt>
                <c:pt idx="23">
                  <c:v>85.375110666130553</c:v>
                </c:pt>
                <c:pt idx="24">
                  <c:v>52.250199488669537</c:v>
                </c:pt>
                <c:pt idx="25">
                  <c:v>56.908293728355929</c:v>
                </c:pt>
                <c:pt idx="26">
                  <c:v>65.894902210544586</c:v>
                </c:pt>
                <c:pt idx="27">
                  <c:v>93.817242251905412</c:v>
                </c:pt>
                <c:pt idx="28">
                  <c:v>115.14061590309011</c:v>
                </c:pt>
                <c:pt idx="29">
                  <c:v>58.710866556020918</c:v>
                </c:pt>
                <c:pt idx="30">
                  <c:v>87.725526726904889</c:v>
                </c:pt>
                <c:pt idx="31">
                  <c:v>93.599672194193332</c:v>
                </c:pt>
                <c:pt idx="32">
                  <c:v>98.796289247465225</c:v>
                </c:pt>
                <c:pt idx="33">
                  <c:v>72.039255932623334</c:v>
                </c:pt>
                <c:pt idx="34">
                  <c:v>20.855080345483476</c:v>
                </c:pt>
                <c:pt idx="35">
                  <c:v>108.66066399912454</c:v>
                </c:pt>
                <c:pt idx="36">
                  <c:v>93.839428538926413</c:v>
                </c:pt>
                <c:pt idx="37">
                  <c:v>72.190078674375982</c:v>
                </c:pt>
                <c:pt idx="38">
                  <c:v>63.958142736801683</c:v>
                </c:pt>
                <c:pt idx="39">
                  <c:v>24.380129854415209</c:v>
                </c:pt>
                <c:pt idx="40">
                  <c:v>100.90607067351253</c:v>
                </c:pt>
                <c:pt idx="41">
                  <c:v>41.331688134589157</c:v>
                </c:pt>
                <c:pt idx="42">
                  <c:v>66.36224503850481</c:v>
                </c:pt>
                <c:pt idx="43">
                  <c:v>60.613282477179425</c:v>
                </c:pt>
                <c:pt idx="44">
                  <c:v>36.526310973088847</c:v>
                </c:pt>
                <c:pt idx="45">
                  <c:v>100.14737601855965</c:v>
                </c:pt>
                <c:pt idx="46">
                  <c:v>33.779297443331188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72E-43EF-AFF6-1BB95C2937DE}"/>
            </c:ext>
          </c:extLst>
        </c:ser>
        <c:ser>
          <c:idx val="3"/>
          <c:order val="3"/>
          <c:tx>
            <c:strRef>
              <c:f>Figure38!$E$1</c:f>
              <c:strCache>
                <c:ptCount val="1"/>
                <c:pt idx="0">
                  <c:v>3rd 95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  <c:extLst xmlns:c15="http://schemas.microsoft.com/office/drawing/2012/chart"/>
            </c:strRef>
          </c:cat>
          <c:val>
            <c:numRef>
              <c:f>Figure38!$E$2:$E$48</c:f>
              <c:numCache>
                <c:formatCode>0</c:formatCode>
                <c:ptCount val="47"/>
                <c:pt idx="0">
                  <c:v>73.493972682695002</c:v>
                </c:pt>
                <c:pt idx="1">
                  <c:v>55.407917457611362</c:v>
                </c:pt>
                <c:pt idx="2">
                  <c:v>31.114119581570318</c:v>
                </c:pt>
                <c:pt idx="3">
                  <c:v>74.002090058087063</c:v>
                </c:pt>
                <c:pt idx="4">
                  <c:v>49.760894087990621</c:v>
                </c:pt>
                <c:pt idx="5">
                  <c:v>46.072171834906037</c:v>
                </c:pt>
                <c:pt idx="6">
                  <c:v>66.53030780211877</c:v>
                </c:pt>
                <c:pt idx="7">
                  <c:v>50.485107561219323</c:v>
                </c:pt>
                <c:pt idx="8">
                  <c:v>84.476101610898866</c:v>
                </c:pt>
                <c:pt idx="9">
                  <c:v>60.622450930454569</c:v>
                </c:pt>
                <c:pt idx="10">
                  <c:v>45.567624855229951</c:v>
                </c:pt>
                <c:pt idx="11">
                  <c:v>77.541639517043805</c:v>
                </c:pt>
                <c:pt idx="12">
                  <c:v>50.350915941276185</c:v>
                </c:pt>
                <c:pt idx="13">
                  <c:v>59.819187038138111</c:v>
                </c:pt>
                <c:pt idx="14">
                  <c:v>30.790775587533073</c:v>
                </c:pt>
                <c:pt idx="15">
                  <c:v>33.015963546107649</c:v>
                </c:pt>
                <c:pt idx="16">
                  <c:v>56.298434579693236</c:v>
                </c:pt>
                <c:pt idx="17">
                  <c:v>55.80339275326314</c:v>
                </c:pt>
                <c:pt idx="18">
                  <c:v>58.304555349049103</c:v>
                </c:pt>
                <c:pt idx="19">
                  <c:v>58.634032395265628</c:v>
                </c:pt>
                <c:pt idx="20">
                  <c:v>36.474528267707804</c:v>
                </c:pt>
                <c:pt idx="21">
                  <c:v>75.434225896865613</c:v>
                </c:pt>
                <c:pt idx="22">
                  <c:v>49.494910174379775</c:v>
                </c:pt>
                <c:pt idx="23">
                  <c:v>38.012789022615983</c:v>
                </c:pt>
                <c:pt idx="24">
                  <c:v>20.610409228670274</c:v>
                </c:pt>
                <c:pt idx="25">
                  <c:v>37.142954472537852</c:v>
                </c:pt>
                <c:pt idx="26">
                  <c:v>50.028737291612487</c:v>
                </c:pt>
                <c:pt idx="27">
                  <c:v>48.169782725928826</c:v>
                </c:pt>
                <c:pt idx="28">
                  <c:v>111.79969811616277</c:v>
                </c:pt>
                <c:pt idx="29">
                  <c:v>60.838119006305554</c:v>
                </c:pt>
                <c:pt idx="30">
                  <c:v>81.615475266398647</c:v>
                </c:pt>
                <c:pt idx="31">
                  <c:v>81.536642292517328</c:v>
                </c:pt>
                <c:pt idx="32">
                  <c:v>76.516746857559966</c:v>
                </c:pt>
                <c:pt idx="33">
                  <c:v>48.957351779012541</c:v>
                </c:pt>
                <c:pt idx="34">
                  <c:v>16.525045631815345</c:v>
                </c:pt>
                <c:pt idx="35">
                  <c:v>76.109560944452809</c:v>
                </c:pt>
                <c:pt idx="36">
                  <c:v>55.121844771455834</c:v>
                </c:pt>
                <c:pt idx="37">
                  <c:v>46.883688430134455</c:v>
                </c:pt>
                <c:pt idx="38">
                  <c:v>97.000951533832747</c:v>
                </c:pt>
                <c:pt idx="39">
                  <c:v>12.548596248596063</c:v>
                </c:pt>
                <c:pt idx="40">
                  <c:v>59.891271519178495</c:v>
                </c:pt>
                <c:pt idx="41">
                  <c:v>0.29443767148416145</c:v>
                </c:pt>
                <c:pt idx="42">
                  <c:v>19.939829495137595</c:v>
                </c:pt>
                <c:pt idx="43">
                  <c:v>23.111857891225462</c:v>
                </c:pt>
                <c:pt idx="44">
                  <c:v>2.556841768116219</c:v>
                </c:pt>
                <c:pt idx="45">
                  <c:v>9.4899164640702605</c:v>
                </c:pt>
                <c:pt idx="46">
                  <c:v>1.7967711406027227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72E-43EF-AFF6-1BB95C293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67477823"/>
        <c:axId val="1267474463"/>
        <c:extLst/>
      </c:barChart>
      <c:lineChart>
        <c:grouping val="standard"/>
        <c:varyColors val="0"/>
        <c:ser>
          <c:idx val="0"/>
          <c:order val="0"/>
          <c:tx>
            <c:strRef>
              <c:f>Figure38!$B$1</c:f>
              <c:strCache>
                <c:ptCount val="1"/>
                <c:pt idx="0">
                  <c:v>Estimated PLHIV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Figure38!$A$2:$A$48</c:f>
              <c:strCache>
                <c:ptCount val="47"/>
                <c:pt idx="0">
                  <c:v>Nairobi </c:v>
                </c:pt>
                <c:pt idx="1">
                  <c:v>Kisumu</c:v>
                </c:pt>
                <c:pt idx="2">
                  <c:v>Homa Bay</c:v>
                </c:pt>
                <c:pt idx="3">
                  <c:v>Siaya</c:v>
                </c:pt>
                <c:pt idx="4">
                  <c:v>Migori</c:v>
                </c:pt>
                <c:pt idx="5">
                  <c:v>Nakuru</c:v>
                </c:pt>
                <c:pt idx="6">
                  <c:v>Mombasa</c:v>
                </c:pt>
                <c:pt idx="7">
                  <c:v>Kakamega</c:v>
                </c:pt>
                <c:pt idx="8">
                  <c:v>Kiambu</c:v>
                </c:pt>
                <c:pt idx="9">
                  <c:v>Kisii</c:v>
                </c:pt>
                <c:pt idx="10">
                  <c:v>Busia</c:v>
                </c:pt>
                <c:pt idx="11">
                  <c:v>Uasin Gishu</c:v>
                </c:pt>
                <c:pt idx="12">
                  <c:v>Machakos</c:v>
                </c:pt>
                <c:pt idx="13">
                  <c:v>Meru</c:v>
                </c:pt>
                <c:pt idx="14">
                  <c:v>Bungoma</c:v>
                </c:pt>
                <c:pt idx="15">
                  <c:v>Kajiado</c:v>
                </c:pt>
                <c:pt idx="16">
                  <c:v>Kilifi</c:v>
                </c:pt>
                <c:pt idx="17">
                  <c:v>Kitui</c:v>
                </c:pt>
                <c:pt idx="18">
                  <c:v>Trans-Nzoia</c:v>
                </c:pt>
                <c:pt idx="19">
                  <c:v>Kericho</c:v>
                </c:pt>
                <c:pt idx="20">
                  <c:v>Narok</c:v>
                </c:pt>
                <c:pt idx="21">
                  <c:v>Makueni</c:v>
                </c:pt>
                <c:pt idx="22">
                  <c:v>Murang'a</c:v>
                </c:pt>
                <c:pt idx="23">
                  <c:v>Vihiga</c:v>
                </c:pt>
                <c:pt idx="24">
                  <c:v>Turkana</c:v>
                </c:pt>
                <c:pt idx="25">
                  <c:v>Kwale</c:v>
                </c:pt>
                <c:pt idx="26">
                  <c:v>Nandi</c:v>
                </c:pt>
                <c:pt idx="27">
                  <c:v>Nyamira</c:v>
                </c:pt>
                <c:pt idx="28">
                  <c:v>Nyeri</c:v>
                </c:pt>
                <c:pt idx="29">
                  <c:v>Bomet</c:v>
                </c:pt>
                <c:pt idx="30">
                  <c:v>Kirinyaga</c:v>
                </c:pt>
                <c:pt idx="31">
                  <c:v>Embu</c:v>
                </c:pt>
                <c:pt idx="32">
                  <c:v>Nyandarua</c:v>
                </c:pt>
                <c:pt idx="33">
                  <c:v>Taita-Taveta</c:v>
                </c:pt>
                <c:pt idx="34">
                  <c:v>Samburu</c:v>
                </c:pt>
                <c:pt idx="35">
                  <c:v>Laikipia</c:v>
                </c:pt>
                <c:pt idx="36">
                  <c:v>Tharaka-Nithi</c:v>
                </c:pt>
                <c:pt idx="37">
                  <c:v>Baringo</c:v>
                </c:pt>
                <c:pt idx="38">
                  <c:v>Elgeyo-Marakwet</c:v>
                </c:pt>
                <c:pt idx="39">
                  <c:v>Isiolo</c:v>
                </c:pt>
                <c:pt idx="40">
                  <c:v>West Pokot</c:v>
                </c:pt>
                <c:pt idx="41">
                  <c:v>Marsabit</c:v>
                </c:pt>
                <c:pt idx="42">
                  <c:v>Lamu</c:v>
                </c:pt>
                <c:pt idx="43">
                  <c:v>Tana River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Figure38!$B$2:$B$48</c:f>
              <c:numCache>
                <c:formatCode>0</c:formatCode>
                <c:ptCount val="47"/>
                <c:pt idx="0">
                  <c:v>153818.05592150034</c:v>
                </c:pt>
                <c:pt idx="1">
                  <c:v>130035.56766976544</c:v>
                </c:pt>
                <c:pt idx="2">
                  <c:v>122953.82454806787</c:v>
                </c:pt>
                <c:pt idx="3">
                  <c:v>97921.558625060788</c:v>
                </c:pt>
                <c:pt idx="4">
                  <c:v>77689.520472925011</c:v>
                </c:pt>
                <c:pt idx="5">
                  <c:v>58677.502977009673</c:v>
                </c:pt>
                <c:pt idx="6">
                  <c:v>54303.070575677448</c:v>
                </c:pt>
                <c:pt idx="7">
                  <c:v>50991.274939413546</c:v>
                </c:pt>
                <c:pt idx="8">
                  <c:v>46570.567592248291</c:v>
                </c:pt>
                <c:pt idx="9">
                  <c:v>42842.213736615173</c:v>
                </c:pt>
                <c:pt idx="10">
                  <c:v>36813.417537768983</c:v>
                </c:pt>
                <c:pt idx="11">
                  <c:v>36309.523728617416</c:v>
                </c:pt>
                <c:pt idx="12">
                  <c:v>34889.136913593058</c:v>
                </c:pt>
                <c:pt idx="13">
                  <c:v>31185.64615080172</c:v>
                </c:pt>
                <c:pt idx="14">
                  <c:v>30593.578174802715</c:v>
                </c:pt>
                <c:pt idx="15">
                  <c:v>30255.061270739847</c:v>
                </c:pt>
                <c:pt idx="16">
                  <c:v>29961.756709456116</c:v>
                </c:pt>
                <c:pt idx="17">
                  <c:v>27919.449394210802</c:v>
                </c:pt>
                <c:pt idx="18">
                  <c:v>24459.495342386803</c:v>
                </c:pt>
                <c:pt idx="19">
                  <c:v>22181.65708325079</c:v>
                </c:pt>
                <c:pt idx="20">
                  <c:v>21848.123549428434</c:v>
                </c:pt>
                <c:pt idx="21">
                  <c:v>21644.021405247044</c:v>
                </c:pt>
                <c:pt idx="22">
                  <c:v>21549.690589237758</c:v>
                </c:pt>
                <c:pt idx="23">
                  <c:v>20824.570371014659</c:v>
                </c:pt>
                <c:pt idx="24">
                  <c:v>20091.789318960386</c:v>
                </c:pt>
                <c:pt idx="25">
                  <c:v>19139.565231021497</c:v>
                </c:pt>
                <c:pt idx="26">
                  <c:v>18681.263021936978</c:v>
                </c:pt>
                <c:pt idx="27">
                  <c:v>16690.961729566261</c:v>
                </c:pt>
                <c:pt idx="28">
                  <c:v>16522.405973589586</c:v>
                </c:pt>
                <c:pt idx="29">
                  <c:v>15371.941395871747</c:v>
                </c:pt>
                <c:pt idx="30">
                  <c:v>13502.341270488159</c:v>
                </c:pt>
                <c:pt idx="31">
                  <c:v>11017.132601282474</c:v>
                </c:pt>
                <c:pt idx="32">
                  <c:v>10570.235055936508</c:v>
                </c:pt>
                <c:pt idx="33">
                  <c:v>9951.5186646361271</c:v>
                </c:pt>
                <c:pt idx="34">
                  <c:v>9307.084738325435</c:v>
                </c:pt>
                <c:pt idx="35">
                  <c:v>9130.258950083291</c:v>
                </c:pt>
                <c:pt idx="36">
                  <c:v>7936.9622300187229</c:v>
                </c:pt>
                <c:pt idx="37">
                  <c:v>7776.6918987895506</c:v>
                </c:pt>
                <c:pt idx="38">
                  <c:v>6721.5835483076717</c:v>
                </c:pt>
                <c:pt idx="39">
                  <c:v>3346.9879154569944</c:v>
                </c:pt>
                <c:pt idx="40">
                  <c:v>3311</c:v>
                </c:pt>
                <c:pt idx="41">
                  <c:v>2717.0436308895823</c:v>
                </c:pt>
                <c:pt idx="42">
                  <c:v>2567.7250656774836</c:v>
                </c:pt>
                <c:pt idx="43">
                  <c:v>2258.5808655312821</c:v>
                </c:pt>
                <c:pt idx="44">
                  <c:v>2190.2020179081555</c:v>
                </c:pt>
                <c:pt idx="45">
                  <c:v>1390.9500731620212</c:v>
                </c:pt>
                <c:pt idx="46">
                  <c:v>834.83086192982182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E-43EF-AFF6-1BB95C293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29919"/>
        <c:axId val="806537119"/>
      </c:lineChart>
      <c:catAx>
        <c:axId val="126747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4463"/>
        <c:crosses val="autoZero"/>
        <c:auto val="1"/>
        <c:lblAlgn val="ctr"/>
        <c:lblOffset val="100"/>
        <c:noMultiLvlLbl val="0"/>
      </c:catAx>
      <c:valAx>
        <c:axId val="126747446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7823"/>
        <c:crosses val="autoZero"/>
        <c:crossBetween val="between"/>
      </c:valAx>
      <c:valAx>
        <c:axId val="8065371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PLHIV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06529919"/>
        <c:crosses val="max"/>
        <c:crossBetween val="between"/>
      </c:valAx>
      <c:catAx>
        <c:axId val="80652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653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Figure38!$C$87</c:f>
              <c:strCache>
                <c:ptCount val="1"/>
                <c:pt idx="0">
                  <c:v>1st 95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Figure38!$A$88:$A$134</c:f>
              <c:strCache>
                <c:ptCount val="47"/>
                <c:pt idx="0">
                  <c:v>Garissa</c:v>
                </c:pt>
                <c:pt idx="1">
                  <c:v>Homa Bay</c:v>
                </c:pt>
                <c:pt idx="2">
                  <c:v>Bungoma</c:v>
                </c:pt>
                <c:pt idx="3">
                  <c:v>Busia</c:v>
                </c:pt>
                <c:pt idx="4">
                  <c:v>Migori</c:v>
                </c:pt>
                <c:pt idx="5">
                  <c:v>Vihiga</c:v>
                </c:pt>
                <c:pt idx="6">
                  <c:v>Lamu</c:v>
                </c:pt>
                <c:pt idx="7">
                  <c:v>Nyamira</c:v>
                </c:pt>
                <c:pt idx="8">
                  <c:v>Marsabit</c:v>
                </c:pt>
                <c:pt idx="9">
                  <c:v>West Pokot</c:v>
                </c:pt>
                <c:pt idx="10">
                  <c:v>Tharaka-Nithi</c:v>
                </c:pt>
                <c:pt idx="11">
                  <c:v>Tana River</c:v>
                </c:pt>
                <c:pt idx="12">
                  <c:v>Kakamega</c:v>
                </c:pt>
                <c:pt idx="13">
                  <c:v>Machakos</c:v>
                </c:pt>
                <c:pt idx="14">
                  <c:v>Makueni</c:v>
                </c:pt>
                <c:pt idx="15">
                  <c:v>Mandera</c:v>
                </c:pt>
                <c:pt idx="16">
                  <c:v>Nairobi </c:v>
                </c:pt>
                <c:pt idx="17">
                  <c:v>Laikipia</c:v>
                </c:pt>
                <c:pt idx="18">
                  <c:v>Nakuru</c:v>
                </c:pt>
                <c:pt idx="19">
                  <c:v>Wajir</c:v>
                </c:pt>
                <c:pt idx="20">
                  <c:v>Baringo</c:v>
                </c:pt>
                <c:pt idx="21">
                  <c:v>Turkana</c:v>
                </c:pt>
                <c:pt idx="22">
                  <c:v>Kisumu</c:v>
                </c:pt>
                <c:pt idx="23">
                  <c:v>Murang'a</c:v>
                </c:pt>
                <c:pt idx="24">
                  <c:v>Kisii</c:v>
                </c:pt>
                <c:pt idx="25">
                  <c:v>Siaya</c:v>
                </c:pt>
                <c:pt idx="26">
                  <c:v>Kitui</c:v>
                </c:pt>
                <c:pt idx="27">
                  <c:v>Mombasa</c:v>
                </c:pt>
                <c:pt idx="28">
                  <c:v>Taita-Taveta</c:v>
                </c:pt>
                <c:pt idx="29">
                  <c:v>Kajiado</c:v>
                </c:pt>
                <c:pt idx="30">
                  <c:v>Nyandarua</c:v>
                </c:pt>
                <c:pt idx="31">
                  <c:v>Kwale</c:v>
                </c:pt>
                <c:pt idx="32">
                  <c:v>Nandi</c:v>
                </c:pt>
                <c:pt idx="33">
                  <c:v>Kilifi</c:v>
                </c:pt>
                <c:pt idx="34">
                  <c:v>Trans-Nzoia</c:v>
                </c:pt>
                <c:pt idx="35">
                  <c:v>Isiolo</c:v>
                </c:pt>
                <c:pt idx="36">
                  <c:v>Embu</c:v>
                </c:pt>
                <c:pt idx="37">
                  <c:v>Narok</c:v>
                </c:pt>
                <c:pt idx="38">
                  <c:v>Uasin Gishu</c:v>
                </c:pt>
                <c:pt idx="39">
                  <c:v>Meru</c:v>
                </c:pt>
                <c:pt idx="40">
                  <c:v>Kericho</c:v>
                </c:pt>
                <c:pt idx="41">
                  <c:v>Kirinyaga</c:v>
                </c:pt>
                <c:pt idx="42">
                  <c:v>Samburu</c:v>
                </c:pt>
                <c:pt idx="43">
                  <c:v>Kiambu</c:v>
                </c:pt>
                <c:pt idx="44">
                  <c:v>Nyeri</c:v>
                </c:pt>
                <c:pt idx="45">
                  <c:v>Bomet</c:v>
                </c:pt>
                <c:pt idx="46">
                  <c:v>Elgeyo-Marakwet</c:v>
                </c:pt>
              </c:strCache>
            </c:strRef>
          </c:cat>
          <c:val>
            <c:numRef>
              <c:f>Figure38!$C$88:$C$134</c:f>
              <c:numCache>
                <c:formatCode>0</c:formatCode>
                <c:ptCount val="47"/>
                <c:pt idx="0">
                  <c:v>100.21926932510564</c:v>
                </c:pt>
                <c:pt idx="1">
                  <c:v>101.84392430269283</c:v>
                </c:pt>
                <c:pt idx="2">
                  <c:v>92.990103470247178</c:v>
                </c:pt>
                <c:pt idx="3">
                  <c:v>96.331724604531729</c:v>
                </c:pt>
                <c:pt idx="4">
                  <c:v>97.404385481272513</c:v>
                </c:pt>
                <c:pt idx="5">
                  <c:v>85.384714705802779</c:v>
                </c:pt>
                <c:pt idx="6">
                  <c:v>66.36224503850481</c:v>
                </c:pt>
                <c:pt idx="7">
                  <c:v>93.841207317938213</c:v>
                </c:pt>
                <c:pt idx="8">
                  <c:v>42.104587022235087</c:v>
                </c:pt>
                <c:pt idx="9">
                  <c:v>100.96647538508003</c:v>
                </c:pt>
                <c:pt idx="10">
                  <c:v>93.889825654146037</c:v>
                </c:pt>
                <c:pt idx="11">
                  <c:v>60.657558067009361</c:v>
                </c:pt>
                <c:pt idx="12">
                  <c:v>87.74638416702156</c:v>
                </c:pt>
                <c:pt idx="13">
                  <c:v>87.224857626510897</c:v>
                </c:pt>
                <c:pt idx="14">
                  <c:v>109.89177821748935</c:v>
                </c:pt>
                <c:pt idx="15">
                  <c:v>36.526310973088847</c:v>
                </c:pt>
                <c:pt idx="16">
                  <c:v>106.21574887370764</c:v>
                </c:pt>
                <c:pt idx="17">
                  <c:v>108.70447436662745</c:v>
                </c:pt>
                <c:pt idx="18">
                  <c:v>78.377568346797688</c:v>
                </c:pt>
                <c:pt idx="19">
                  <c:v>33.779297443331188</c:v>
                </c:pt>
                <c:pt idx="20">
                  <c:v>78.787963197940968</c:v>
                </c:pt>
                <c:pt idx="21">
                  <c:v>52.265130961184873</c:v>
                </c:pt>
                <c:pt idx="22">
                  <c:v>85.99031942089087</c:v>
                </c:pt>
                <c:pt idx="23">
                  <c:v>79.472138725522967</c:v>
                </c:pt>
                <c:pt idx="24">
                  <c:v>86.874595763922244</c:v>
                </c:pt>
                <c:pt idx="25">
                  <c:v>100.09644594741474</c:v>
                </c:pt>
                <c:pt idx="26">
                  <c:v>79.761601618897103</c:v>
                </c:pt>
                <c:pt idx="27">
                  <c:v>89.930457858626838</c:v>
                </c:pt>
                <c:pt idx="28">
                  <c:v>72.099548237769909</c:v>
                </c:pt>
                <c:pt idx="29">
                  <c:v>55.471710500983548</c:v>
                </c:pt>
                <c:pt idx="30">
                  <c:v>98.843591885235725</c:v>
                </c:pt>
                <c:pt idx="31">
                  <c:v>56.981440635461787</c:v>
                </c:pt>
                <c:pt idx="32">
                  <c:v>65.937725867545751</c:v>
                </c:pt>
                <c:pt idx="33">
                  <c:v>72.098576226614497</c:v>
                </c:pt>
                <c:pt idx="34">
                  <c:v>72.953263140623534</c:v>
                </c:pt>
                <c:pt idx="35">
                  <c:v>24.768538785919372</c:v>
                </c:pt>
                <c:pt idx="36">
                  <c:v>93.608748966128374</c:v>
                </c:pt>
                <c:pt idx="37">
                  <c:v>47.496069749529916</c:v>
                </c:pt>
                <c:pt idx="38">
                  <c:v>88.467147738109787</c:v>
                </c:pt>
                <c:pt idx="39">
                  <c:v>70.35929252162029</c:v>
                </c:pt>
                <c:pt idx="40">
                  <c:v>69.124682355574947</c:v>
                </c:pt>
                <c:pt idx="41">
                  <c:v>87.74033897286975</c:v>
                </c:pt>
                <c:pt idx="42">
                  <c:v>20.887313854518226</c:v>
                </c:pt>
                <c:pt idx="43">
                  <c:v>88.787837764903202</c:v>
                </c:pt>
                <c:pt idx="44">
                  <c:v>115.18298261415622</c:v>
                </c:pt>
                <c:pt idx="45">
                  <c:v>58.749898711072007</c:v>
                </c:pt>
                <c:pt idx="46">
                  <c:v>63.987897629910222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E-43EF-AFF6-1BB95C2937DE}"/>
            </c:ext>
          </c:extLst>
        </c:ser>
        <c:ser>
          <c:idx val="3"/>
          <c:order val="3"/>
          <c:tx>
            <c:strRef>
              <c:f>Figure38!$E$87</c:f>
              <c:strCache>
                <c:ptCount val="1"/>
                <c:pt idx="0">
                  <c:v>3rd 95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Figure38!$A$88:$A$134</c:f>
              <c:strCache>
                <c:ptCount val="47"/>
                <c:pt idx="0">
                  <c:v>Garissa</c:v>
                </c:pt>
                <c:pt idx="1">
                  <c:v>Homa Bay</c:v>
                </c:pt>
                <c:pt idx="2">
                  <c:v>Bungoma</c:v>
                </c:pt>
                <c:pt idx="3">
                  <c:v>Busia</c:v>
                </c:pt>
                <c:pt idx="4">
                  <c:v>Migori</c:v>
                </c:pt>
                <c:pt idx="5">
                  <c:v>Vihiga</c:v>
                </c:pt>
                <c:pt idx="6">
                  <c:v>Lamu</c:v>
                </c:pt>
                <c:pt idx="7">
                  <c:v>Nyamira</c:v>
                </c:pt>
                <c:pt idx="8">
                  <c:v>Marsabit</c:v>
                </c:pt>
                <c:pt idx="9">
                  <c:v>West Pokot</c:v>
                </c:pt>
                <c:pt idx="10">
                  <c:v>Tharaka-Nithi</c:v>
                </c:pt>
                <c:pt idx="11">
                  <c:v>Tana River</c:v>
                </c:pt>
                <c:pt idx="12">
                  <c:v>Kakamega</c:v>
                </c:pt>
                <c:pt idx="13">
                  <c:v>Machakos</c:v>
                </c:pt>
                <c:pt idx="14">
                  <c:v>Makueni</c:v>
                </c:pt>
                <c:pt idx="15">
                  <c:v>Mandera</c:v>
                </c:pt>
                <c:pt idx="16">
                  <c:v>Nairobi </c:v>
                </c:pt>
                <c:pt idx="17">
                  <c:v>Laikipia</c:v>
                </c:pt>
                <c:pt idx="18">
                  <c:v>Nakuru</c:v>
                </c:pt>
                <c:pt idx="19">
                  <c:v>Wajir</c:v>
                </c:pt>
                <c:pt idx="20">
                  <c:v>Baringo</c:v>
                </c:pt>
                <c:pt idx="21">
                  <c:v>Turkana</c:v>
                </c:pt>
                <c:pt idx="22">
                  <c:v>Kisumu</c:v>
                </c:pt>
                <c:pt idx="23">
                  <c:v>Murang'a</c:v>
                </c:pt>
                <c:pt idx="24">
                  <c:v>Kisii</c:v>
                </c:pt>
                <c:pt idx="25">
                  <c:v>Siaya</c:v>
                </c:pt>
                <c:pt idx="26">
                  <c:v>Kitui</c:v>
                </c:pt>
                <c:pt idx="27">
                  <c:v>Mombasa</c:v>
                </c:pt>
                <c:pt idx="28">
                  <c:v>Taita-Taveta</c:v>
                </c:pt>
                <c:pt idx="29">
                  <c:v>Kajiado</c:v>
                </c:pt>
                <c:pt idx="30">
                  <c:v>Nyandarua</c:v>
                </c:pt>
                <c:pt idx="31">
                  <c:v>Kwale</c:v>
                </c:pt>
                <c:pt idx="32">
                  <c:v>Nandi</c:v>
                </c:pt>
                <c:pt idx="33">
                  <c:v>Kilifi</c:v>
                </c:pt>
                <c:pt idx="34">
                  <c:v>Trans-Nzoia</c:v>
                </c:pt>
                <c:pt idx="35">
                  <c:v>Isiolo</c:v>
                </c:pt>
                <c:pt idx="36">
                  <c:v>Embu</c:v>
                </c:pt>
                <c:pt idx="37">
                  <c:v>Narok</c:v>
                </c:pt>
                <c:pt idx="38">
                  <c:v>Uasin Gishu</c:v>
                </c:pt>
                <c:pt idx="39">
                  <c:v>Meru</c:v>
                </c:pt>
                <c:pt idx="40">
                  <c:v>Kericho</c:v>
                </c:pt>
                <c:pt idx="41">
                  <c:v>Kirinyaga</c:v>
                </c:pt>
                <c:pt idx="42">
                  <c:v>Samburu</c:v>
                </c:pt>
                <c:pt idx="43">
                  <c:v>Kiambu</c:v>
                </c:pt>
                <c:pt idx="44">
                  <c:v>Nyeri</c:v>
                </c:pt>
                <c:pt idx="45">
                  <c:v>Bomet</c:v>
                </c:pt>
                <c:pt idx="46">
                  <c:v>Elgeyo-Marakwet</c:v>
                </c:pt>
              </c:strCache>
            </c:strRef>
          </c:cat>
          <c:val>
            <c:numRef>
              <c:f>Figure38!$E$88:$E$134</c:f>
              <c:numCache>
                <c:formatCode>0</c:formatCode>
                <c:ptCount val="47"/>
                <c:pt idx="0">
                  <c:v>9.4899164640702605</c:v>
                </c:pt>
                <c:pt idx="1">
                  <c:v>31.114119581570318</c:v>
                </c:pt>
                <c:pt idx="2">
                  <c:v>30.790775587533073</c:v>
                </c:pt>
                <c:pt idx="3">
                  <c:v>45.567624855229951</c:v>
                </c:pt>
                <c:pt idx="4">
                  <c:v>49.760894087990621</c:v>
                </c:pt>
                <c:pt idx="5">
                  <c:v>38.012789022615983</c:v>
                </c:pt>
                <c:pt idx="6">
                  <c:v>19.939829495137595</c:v>
                </c:pt>
                <c:pt idx="7">
                  <c:v>48.169782725928826</c:v>
                </c:pt>
                <c:pt idx="8">
                  <c:v>0.29443767148416145</c:v>
                </c:pt>
                <c:pt idx="9">
                  <c:v>59.891271519178495</c:v>
                </c:pt>
                <c:pt idx="10">
                  <c:v>55.121844771455834</c:v>
                </c:pt>
                <c:pt idx="11">
                  <c:v>23.111857891225462</c:v>
                </c:pt>
                <c:pt idx="12">
                  <c:v>50.485107561219323</c:v>
                </c:pt>
                <c:pt idx="13">
                  <c:v>50.350915941276185</c:v>
                </c:pt>
                <c:pt idx="14">
                  <c:v>75.434225896865613</c:v>
                </c:pt>
                <c:pt idx="15">
                  <c:v>2.556841768116219</c:v>
                </c:pt>
                <c:pt idx="16">
                  <c:v>73.493972682695002</c:v>
                </c:pt>
                <c:pt idx="17">
                  <c:v>76.109560944452809</c:v>
                </c:pt>
                <c:pt idx="18">
                  <c:v>46.072171834906037</c:v>
                </c:pt>
                <c:pt idx="19">
                  <c:v>1.7967711406027227</c:v>
                </c:pt>
                <c:pt idx="20">
                  <c:v>46.883688430134455</c:v>
                </c:pt>
                <c:pt idx="21">
                  <c:v>20.610409228670274</c:v>
                </c:pt>
                <c:pt idx="22">
                  <c:v>55.407917457611362</c:v>
                </c:pt>
                <c:pt idx="23">
                  <c:v>49.494910174379775</c:v>
                </c:pt>
                <c:pt idx="24">
                  <c:v>60.622450930454569</c:v>
                </c:pt>
                <c:pt idx="25">
                  <c:v>74.002090058087063</c:v>
                </c:pt>
                <c:pt idx="26">
                  <c:v>55.80339275326314</c:v>
                </c:pt>
                <c:pt idx="27">
                  <c:v>66.53030780211877</c:v>
                </c:pt>
                <c:pt idx="28">
                  <c:v>48.957351779012541</c:v>
                </c:pt>
                <c:pt idx="29">
                  <c:v>33.015963546107649</c:v>
                </c:pt>
                <c:pt idx="30">
                  <c:v>76.516746857559966</c:v>
                </c:pt>
                <c:pt idx="31">
                  <c:v>37.142954472537852</c:v>
                </c:pt>
                <c:pt idx="32">
                  <c:v>50.028737291612487</c:v>
                </c:pt>
                <c:pt idx="33">
                  <c:v>56.298434579693236</c:v>
                </c:pt>
                <c:pt idx="34">
                  <c:v>58.304555349049103</c:v>
                </c:pt>
                <c:pt idx="35">
                  <c:v>12.548596248596063</c:v>
                </c:pt>
                <c:pt idx="36">
                  <c:v>81.536642292517328</c:v>
                </c:pt>
                <c:pt idx="37">
                  <c:v>36.474528267707804</c:v>
                </c:pt>
                <c:pt idx="38">
                  <c:v>77.541639517043805</c:v>
                </c:pt>
                <c:pt idx="39">
                  <c:v>59.819187038138111</c:v>
                </c:pt>
                <c:pt idx="40">
                  <c:v>58.634032395265628</c:v>
                </c:pt>
                <c:pt idx="41">
                  <c:v>81.615475266398647</c:v>
                </c:pt>
                <c:pt idx="42">
                  <c:v>16.525045631815345</c:v>
                </c:pt>
                <c:pt idx="43">
                  <c:v>84.476101610898866</c:v>
                </c:pt>
                <c:pt idx="44">
                  <c:v>111.79969811616277</c:v>
                </c:pt>
                <c:pt idx="45">
                  <c:v>60.838119006305554</c:v>
                </c:pt>
                <c:pt idx="46">
                  <c:v>97.000951533832747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72E-43EF-AFF6-1BB95C293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67477823"/>
        <c:axId val="126747446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Figure38!$D$87</c15:sqref>
                        </c15:formulaRef>
                      </c:ext>
                    </c:extLst>
                    <c:strCache>
                      <c:ptCount val="1"/>
                      <c:pt idx="0">
                        <c:v>2nd 95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Figure38!$A$88:$A$134</c15:sqref>
                        </c15:formulaRef>
                      </c:ext>
                    </c:extLst>
                    <c:strCache>
                      <c:ptCount val="47"/>
                      <c:pt idx="0">
                        <c:v>Garissa</c:v>
                      </c:pt>
                      <c:pt idx="1">
                        <c:v>Homa Bay</c:v>
                      </c:pt>
                      <c:pt idx="2">
                        <c:v>Bungoma</c:v>
                      </c:pt>
                      <c:pt idx="3">
                        <c:v>Busia</c:v>
                      </c:pt>
                      <c:pt idx="4">
                        <c:v>Migori</c:v>
                      </c:pt>
                      <c:pt idx="5">
                        <c:v>Vihiga</c:v>
                      </c:pt>
                      <c:pt idx="6">
                        <c:v>Lamu</c:v>
                      </c:pt>
                      <c:pt idx="7">
                        <c:v>Nyamira</c:v>
                      </c:pt>
                      <c:pt idx="8">
                        <c:v>Marsabit</c:v>
                      </c:pt>
                      <c:pt idx="9">
                        <c:v>West Pokot</c:v>
                      </c:pt>
                      <c:pt idx="10">
                        <c:v>Tharaka-Nithi</c:v>
                      </c:pt>
                      <c:pt idx="11">
                        <c:v>Tana River</c:v>
                      </c:pt>
                      <c:pt idx="12">
                        <c:v>Kakamega</c:v>
                      </c:pt>
                      <c:pt idx="13">
                        <c:v>Machakos</c:v>
                      </c:pt>
                      <c:pt idx="14">
                        <c:v>Makueni</c:v>
                      </c:pt>
                      <c:pt idx="15">
                        <c:v>Mandera</c:v>
                      </c:pt>
                      <c:pt idx="16">
                        <c:v>Nairobi </c:v>
                      </c:pt>
                      <c:pt idx="17">
                        <c:v>Laikipia</c:v>
                      </c:pt>
                      <c:pt idx="18">
                        <c:v>Nakuru</c:v>
                      </c:pt>
                      <c:pt idx="19">
                        <c:v>Wajir</c:v>
                      </c:pt>
                      <c:pt idx="20">
                        <c:v>Baringo</c:v>
                      </c:pt>
                      <c:pt idx="21">
                        <c:v>Turkana</c:v>
                      </c:pt>
                      <c:pt idx="22">
                        <c:v>Kisumu</c:v>
                      </c:pt>
                      <c:pt idx="23">
                        <c:v>Murang'a</c:v>
                      </c:pt>
                      <c:pt idx="24">
                        <c:v>Kisii</c:v>
                      </c:pt>
                      <c:pt idx="25">
                        <c:v>Siaya</c:v>
                      </c:pt>
                      <c:pt idx="26">
                        <c:v>Kitui</c:v>
                      </c:pt>
                      <c:pt idx="27">
                        <c:v>Mombasa</c:v>
                      </c:pt>
                      <c:pt idx="28">
                        <c:v>Taita-Taveta</c:v>
                      </c:pt>
                      <c:pt idx="29">
                        <c:v>Kajiado</c:v>
                      </c:pt>
                      <c:pt idx="30">
                        <c:v>Nyandarua</c:v>
                      </c:pt>
                      <c:pt idx="31">
                        <c:v>Kwale</c:v>
                      </c:pt>
                      <c:pt idx="32">
                        <c:v>Nandi</c:v>
                      </c:pt>
                      <c:pt idx="33">
                        <c:v>Kilifi</c:v>
                      </c:pt>
                      <c:pt idx="34">
                        <c:v>Trans-Nzoia</c:v>
                      </c:pt>
                      <c:pt idx="35">
                        <c:v>Isiolo</c:v>
                      </c:pt>
                      <c:pt idx="36">
                        <c:v>Embu</c:v>
                      </c:pt>
                      <c:pt idx="37">
                        <c:v>Narok</c:v>
                      </c:pt>
                      <c:pt idx="38">
                        <c:v>Uasin Gishu</c:v>
                      </c:pt>
                      <c:pt idx="39">
                        <c:v>Meru</c:v>
                      </c:pt>
                      <c:pt idx="40">
                        <c:v>Kericho</c:v>
                      </c:pt>
                      <c:pt idx="41">
                        <c:v>Kirinyaga</c:v>
                      </c:pt>
                      <c:pt idx="42">
                        <c:v>Samburu</c:v>
                      </c:pt>
                      <c:pt idx="43">
                        <c:v>Kiambu</c:v>
                      </c:pt>
                      <c:pt idx="44">
                        <c:v>Nyeri</c:v>
                      </c:pt>
                      <c:pt idx="45">
                        <c:v>Bomet</c:v>
                      </c:pt>
                      <c:pt idx="46">
                        <c:v>Elgeyo-Marakwet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Figure38!$D$88:$D$134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100.14737601855965</c:v>
                      </c:pt>
                      <c:pt idx="1">
                        <c:v>101.82277815283082</c:v>
                      </c:pt>
                      <c:pt idx="2">
                        <c:v>92.967222851445399</c:v>
                      </c:pt>
                      <c:pt idx="3">
                        <c:v>96.315426199218379</c:v>
                      </c:pt>
                      <c:pt idx="4">
                        <c:v>97.395375257039703</c:v>
                      </c:pt>
                      <c:pt idx="5">
                        <c:v>85.375110666130553</c:v>
                      </c:pt>
                      <c:pt idx="6">
                        <c:v>66.36224503850481</c:v>
                      </c:pt>
                      <c:pt idx="7">
                        <c:v>93.817242251905412</c:v>
                      </c:pt>
                      <c:pt idx="8">
                        <c:v>41.331688134589157</c:v>
                      </c:pt>
                      <c:pt idx="9">
                        <c:v>100.90607067351253</c:v>
                      </c:pt>
                      <c:pt idx="10">
                        <c:v>93.839428538926413</c:v>
                      </c:pt>
                      <c:pt idx="11">
                        <c:v>60.613282477179425</c:v>
                      </c:pt>
                      <c:pt idx="12">
                        <c:v>87.705200650773037</c:v>
                      </c:pt>
                      <c:pt idx="13">
                        <c:v>87.029954553475832</c:v>
                      </c:pt>
                      <c:pt idx="14">
                        <c:v>109.82247501491368</c:v>
                      </c:pt>
                      <c:pt idx="15">
                        <c:v>36.526310973088847</c:v>
                      </c:pt>
                      <c:pt idx="16">
                        <c:v>106.15723818752011</c:v>
                      </c:pt>
                      <c:pt idx="17">
                        <c:v>108.66066399912454</c:v>
                      </c:pt>
                      <c:pt idx="18">
                        <c:v>78.358821809467514</c:v>
                      </c:pt>
                      <c:pt idx="19">
                        <c:v>33.779297443331188</c:v>
                      </c:pt>
                      <c:pt idx="20">
                        <c:v>72.190078674375982</c:v>
                      </c:pt>
                      <c:pt idx="21">
                        <c:v>52.250199488669537</c:v>
                      </c:pt>
                      <c:pt idx="22">
                        <c:v>85.966479789507304</c:v>
                      </c:pt>
                      <c:pt idx="23">
                        <c:v>79.397891719823548</c:v>
                      </c:pt>
                      <c:pt idx="24">
                        <c:v>86.839583567558591</c:v>
                      </c:pt>
                      <c:pt idx="25">
                        <c:v>100.08725491724081</c:v>
                      </c:pt>
                      <c:pt idx="26">
                        <c:v>79.722202561112383</c:v>
                      </c:pt>
                      <c:pt idx="27">
                        <c:v>89.878895396866994</c:v>
                      </c:pt>
                      <c:pt idx="28">
                        <c:v>72.039255932623334</c:v>
                      </c:pt>
                      <c:pt idx="29">
                        <c:v>55.389079698235257</c:v>
                      </c:pt>
                      <c:pt idx="30">
                        <c:v>98.796289247465225</c:v>
                      </c:pt>
                      <c:pt idx="31">
                        <c:v>56.908293728355929</c:v>
                      </c:pt>
                      <c:pt idx="32">
                        <c:v>65.894902210544586</c:v>
                      </c:pt>
                      <c:pt idx="33">
                        <c:v>72.045174818428876</c:v>
                      </c:pt>
                      <c:pt idx="34">
                        <c:v>72.891937263740019</c:v>
                      </c:pt>
                      <c:pt idx="35">
                        <c:v>24.380129854415209</c:v>
                      </c:pt>
                      <c:pt idx="36">
                        <c:v>93.599672194193332</c:v>
                      </c:pt>
                      <c:pt idx="37">
                        <c:v>47.477761541088348</c:v>
                      </c:pt>
                      <c:pt idx="38">
                        <c:v>88.414819869140729</c:v>
                      </c:pt>
                      <c:pt idx="39">
                        <c:v>70.32081328042716</c:v>
                      </c:pt>
                      <c:pt idx="40">
                        <c:v>69.10214120826015</c:v>
                      </c:pt>
                      <c:pt idx="41">
                        <c:v>87.725526726904889</c:v>
                      </c:pt>
                      <c:pt idx="42">
                        <c:v>20.855080345483476</c:v>
                      </c:pt>
                      <c:pt idx="43">
                        <c:v>88.736303069835429</c:v>
                      </c:pt>
                      <c:pt idx="44">
                        <c:v>115.14061590309011</c:v>
                      </c:pt>
                      <c:pt idx="45">
                        <c:v>58.710866556020918</c:v>
                      </c:pt>
                      <c:pt idx="46">
                        <c:v>63.958142736801683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72E-43EF-AFF6-1BB95C2937D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Figure38!$F$87</c:f>
              <c:strCache>
                <c:ptCount val="1"/>
                <c:pt idx="0">
                  <c:v>Gap between 1st and 3rd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Figure38!$A$88:$A$134</c:f>
              <c:strCache>
                <c:ptCount val="47"/>
                <c:pt idx="0">
                  <c:v>Garissa</c:v>
                </c:pt>
                <c:pt idx="1">
                  <c:v>Homa Bay</c:v>
                </c:pt>
                <c:pt idx="2">
                  <c:v>Bungoma</c:v>
                </c:pt>
                <c:pt idx="3">
                  <c:v>Busia</c:v>
                </c:pt>
                <c:pt idx="4">
                  <c:v>Migori</c:v>
                </c:pt>
                <c:pt idx="5">
                  <c:v>Vihiga</c:v>
                </c:pt>
                <c:pt idx="6">
                  <c:v>Lamu</c:v>
                </c:pt>
                <c:pt idx="7">
                  <c:v>Nyamira</c:v>
                </c:pt>
                <c:pt idx="8">
                  <c:v>Marsabit</c:v>
                </c:pt>
                <c:pt idx="9">
                  <c:v>West Pokot</c:v>
                </c:pt>
                <c:pt idx="10">
                  <c:v>Tharaka-Nithi</c:v>
                </c:pt>
                <c:pt idx="11">
                  <c:v>Tana River</c:v>
                </c:pt>
                <c:pt idx="12">
                  <c:v>Kakamega</c:v>
                </c:pt>
                <c:pt idx="13">
                  <c:v>Machakos</c:v>
                </c:pt>
                <c:pt idx="14">
                  <c:v>Makueni</c:v>
                </c:pt>
                <c:pt idx="15">
                  <c:v>Mandera</c:v>
                </c:pt>
                <c:pt idx="16">
                  <c:v>Nairobi </c:v>
                </c:pt>
                <c:pt idx="17">
                  <c:v>Laikipia</c:v>
                </c:pt>
                <c:pt idx="18">
                  <c:v>Nakuru</c:v>
                </c:pt>
                <c:pt idx="19">
                  <c:v>Wajir</c:v>
                </c:pt>
                <c:pt idx="20">
                  <c:v>Baringo</c:v>
                </c:pt>
                <c:pt idx="21">
                  <c:v>Turkana</c:v>
                </c:pt>
                <c:pt idx="22">
                  <c:v>Kisumu</c:v>
                </c:pt>
                <c:pt idx="23">
                  <c:v>Murang'a</c:v>
                </c:pt>
                <c:pt idx="24">
                  <c:v>Kisii</c:v>
                </c:pt>
                <c:pt idx="25">
                  <c:v>Siaya</c:v>
                </c:pt>
                <c:pt idx="26">
                  <c:v>Kitui</c:v>
                </c:pt>
                <c:pt idx="27">
                  <c:v>Mombasa</c:v>
                </c:pt>
                <c:pt idx="28">
                  <c:v>Taita-Taveta</c:v>
                </c:pt>
                <c:pt idx="29">
                  <c:v>Kajiado</c:v>
                </c:pt>
                <c:pt idx="30">
                  <c:v>Nyandarua</c:v>
                </c:pt>
                <c:pt idx="31">
                  <c:v>Kwale</c:v>
                </c:pt>
                <c:pt idx="32">
                  <c:v>Nandi</c:v>
                </c:pt>
                <c:pt idx="33">
                  <c:v>Kilifi</c:v>
                </c:pt>
                <c:pt idx="34">
                  <c:v>Trans-Nzoia</c:v>
                </c:pt>
                <c:pt idx="35">
                  <c:v>Isiolo</c:v>
                </c:pt>
                <c:pt idx="36">
                  <c:v>Embu</c:v>
                </c:pt>
                <c:pt idx="37">
                  <c:v>Narok</c:v>
                </c:pt>
                <c:pt idx="38">
                  <c:v>Uasin Gishu</c:v>
                </c:pt>
                <c:pt idx="39">
                  <c:v>Meru</c:v>
                </c:pt>
                <c:pt idx="40">
                  <c:v>Kericho</c:v>
                </c:pt>
                <c:pt idx="41">
                  <c:v>Kirinyaga</c:v>
                </c:pt>
                <c:pt idx="42">
                  <c:v>Samburu</c:v>
                </c:pt>
                <c:pt idx="43">
                  <c:v>Kiambu</c:v>
                </c:pt>
                <c:pt idx="44">
                  <c:v>Nyeri</c:v>
                </c:pt>
                <c:pt idx="45">
                  <c:v>Bomet</c:v>
                </c:pt>
                <c:pt idx="46">
                  <c:v>Elgeyo-Marakwet</c:v>
                </c:pt>
              </c:strCache>
            </c:strRef>
          </c:cat>
          <c:val>
            <c:numRef>
              <c:f>Figure38!$F$88:$F$134</c:f>
              <c:numCache>
                <c:formatCode>0</c:formatCode>
                <c:ptCount val="47"/>
                <c:pt idx="0">
                  <c:v>90.72935286103538</c:v>
                </c:pt>
                <c:pt idx="1">
                  <c:v>70.729804721122505</c:v>
                </c:pt>
                <c:pt idx="2">
                  <c:v>62.199327882714101</c:v>
                </c:pt>
                <c:pt idx="3">
                  <c:v>50.764099749301778</c:v>
                </c:pt>
                <c:pt idx="4">
                  <c:v>47.643491393281892</c:v>
                </c:pt>
                <c:pt idx="5">
                  <c:v>47.371925683186795</c:v>
                </c:pt>
                <c:pt idx="6">
                  <c:v>46.422415543367215</c:v>
                </c:pt>
                <c:pt idx="7">
                  <c:v>45.671424592009387</c:v>
                </c:pt>
                <c:pt idx="8">
                  <c:v>41.810149350750926</c:v>
                </c:pt>
                <c:pt idx="9">
                  <c:v>41.075203865901535</c:v>
                </c:pt>
                <c:pt idx="10">
                  <c:v>38.767980882690203</c:v>
                </c:pt>
                <c:pt idx="11">
                  <c:v>37.5457001757839</c:v>
                </c:pt>
                <c:pt idx="12">
                  <c:v>37.261276605802237</c:v>
                </c:pt>
                <c:pt idx="13">
                  <c:v>36.873941685234712</c:v>
                </c:pt>
                <c:pt idx="14">
                  <c:v>34.457552320623734</c:v>
                </c:pt>
                <c:pt idx="15">
                  <c:v>33.969469204972626</c:v>
                </c:pt>
                <c:pt idx="16">
                  <c:v>32.721776191012637</c:v>
                </c:pt>
                <c:pt idx="17">
                  <c:v>32.594913422174642</c:v>
                </c:pt>
                <c:pt idx="18">
                  <c:v>32.305396511891651</c:v>
                </c:pt>
                <c:pt idx="19">
                  <c:v>31.982526302728466</c:v>
                </c:pt>
                <c:pt idx="20">
                  <c:v>31.904274767806513</c:v>
                </c:pt>
                <c:pt idx="21">
                  <c:v>31.654721732514599</c:v>
                </c:pt>
                <c:pt idx="22">
                  <c:v>30.582401963279509</c:v>
                </c:pt>
                <c:pt idx="23">
                  <c:v>29.977228551143192</c:v>
                </c:pt>
                <c:pt idx="24">
                  <c:v>26.252144833467675</c:v>
                </c:pt>
                <c:pt idx="25">
                  <c:v>26.094355889327673</c:v>
                </c:pt>
                <c:pt idx="26">
                  <c:v>23.958208865633964</c:v>
                </c:pt>
                <c:pt idx="27">
                  <c:v>23.400150056508068</c:v>
                </c:pt>
                <c:pt idx="28">
                  <c:v>23.142196458757368</c:v>
                </c:pt>
                <c:pt idx="29">
                  <c:v>22.455746954875899</c:v>
                </c:pt>
                <c:pt idx="30">
                  <c:v>22.326845027675759</c:v>
                </c:pt>
                <c:pt idx="31">
                  <c:v>19.838486162923935</c:v>
                </c:pt>
                <c:pt idx="32">
                  <c:v>15.908988575933265</c:v>
                </c:pt>
                <c:pt idx="33">
                  <c:v>15.800141646921261</c:v>
                </c:pt>
                <c:pt idx="34">
                  <c:v>14.648707791574431</c:v>
                </c:pt>
                <c:pt idx="35">
                  <c:v>12.219942537323309</c:v>
                </c:pt>
                <c:pt idx="36">
                  <c:v>12.072106673611046</c:v>
                </c:pt>
                <c:pt idx="37">
                  <c:v>11.021541481822112</c:v>
                </c:pt>
                <c:pt idx="38">
                  <c:v>10.925508221065982</c:v>
                </c:pt>
                <c:pt idx="39">
                  <c:v>10.540105483482179</c:v>
                </c:pt>
                <c:pt idx="40">
                  <c:v>10.49064996030932</c:v>
                </c:pt>
                <c:pt idx="41">
                  <c:v>6.1248637064711033</c:v>
                </c:pt>
                <c:pt idx="42">
                  <c:v>4.3622682227028804</c:v>
                </c:pt>
                <c:pt idx="43">
                  <c:v>4.3117361540043362</c:v>
                </c:pt>
                <c:pt idx="44">
                  <c:v>3.3832844979934436</c:v>
                </c:pt>
                <c:pt idx="45">
                  <c:v>-2.0882202952335476</c:v>
                </c:pt>
                <c:pt idx="46">
                  <c:v>-33.013053903922525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1-4D5A-A7D9-5F4F76B01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29919"/>
        <c:axId val="80653711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Figure38!$B$87</c15:sqref>
                        </c15:formulaRef>
                      </c:ext>
                    </c:extLst>
                    <c:strCache>
                      <c:ptCount val="1"/>
                      <c:pt idx="0">
                        <c:v>Estimated PLHIV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Figure38!$A$88:$A$134</c15:sqref>
                        </c15:formulaRef>
                      </c:ext>
                    </c:extLst>
                    <c:strCache>
                      <c:ptCount val="47"/>
                      <c:pt idx="0">
                        <c:v>Garissa</c:v>
                      </c:pt>
                      <c:pt idx="1">
                        <c:v>Homa Bay</c:v>
                      </c:pt>
                      <c:pt idx="2">
                        <c:v>Bungoma</c:v>
                      </c:pt>
                      <c:pt idx="3">
                        <c:v>Busia</c:v>
                      </c:pt>
                      <c:pt idx="4">
                        <c:v>Migori</c:v>
                      </c:pt>
                      <c:pt idx="5">
                        <c:v>Vihiga</c:v>
                      </c:pt>
                      <c:pt idx="6">
                        <c:v>Lamu</c:v>
                      </c:pt>
                      <c:pt idx="7">
                        <c:v>Nyamira</c:v>
                      </c:pt>
                      <c:pt idx="8">
                        <c:v>Marsabit</c:v>
                      </c:pt>
                      <c:pt idx="9">
                        <c:v>West Pokot</c:v>
                      </c:pt>
                      <c:pt idx="10">
                        <c:v>Tharaka-Nithi</c:v>
                      </c:pt>
                      <c:pt idx="11">
                        <c:v>Tana River</c:v>
                      </c:pt>
                      <c:pt idx="12">
                        <c:v>Kakamega</c:v>
                      </c:pt>
                      <c:pt idx="13">
                        <c:v>Machakos</c:v>
                      </c:pt>
                      <c:pt idx="14">
                        <c:v>Makueni</c:v>
                      </c:pt>
                      <c:pt idx="15">
                        <c:v>Mandera</c:v>
                      </c:pt>
                      <c:pt idx="16">
                        <c:v>Nairobi </c:v>
                      </c:pt>
                      <c:pt idx="17">
                        <c:v>Laikipia</c:v>
                      </c:pt>
                      <c:pt idx="18">
                        <c:v>Nakuru</c:v>
                      </c:pt>
                      <c:pt idx="19">
                        <c:v>Wajir</c:v>
                      </c:pt>
                      <c:pt idx="20">
                        <c:v>Baringo</c:v>
                      </c:pt>
                      <c:pt idx="21">
                        <c:v>Turkana</c:v>
                      </c:pt>
                      <c:pt idx="22">
                        <c:v>Kisumu</c:v>
                      </c:pt>
                      <c:pt idx="23">
                        <c:v>Murang'a</c:v>
                      </c:pt>
                      <c:pt idx="24">
                        <c:v>Kisii</c:v>
                      </c:pt>
                      <c:pt idx="25">
                        <c:v>Siaya</c:v>
                      </c:pt>
                      <c:pt idx="26">
                        <c:v>Kitui</c:v>
                      </c:pt>
                      <c:pt idx="27">
                        <c:v>Mombasa</c:v>
                      </c:pt>
                      <c:pt idx="28">
                        <c:v>Taita-Taveta</c:v>
                      </c:pt>
                      <c:pt idx="29">
                        <c:v>Kajiado</c:v>
                      </c:pt>
                      <c:pt idx="30">
                        <c:v>Nyandarua</c:v>
                      </c:pt>
                      <c:pt idx="31">
                        <c:v>Kwale</c:v>
                      </c:pt>
                      <c:pt idx="32">
                        <c:v>Nandi</c:v>
                      </c:pt>
                      <c:pt idx="33">
                        <c:v>Kilifi</c:v>
                      </c:pt>
                      <c:pt idx="34">
                        <c:v>Trans-Nzoia</c:v>
                      </c:pt>
                      <c:pt idx="35">
                        <c:v>Isiolo</c:v>
                      </c:pt>
                      <c:pt idx="36">
                        <c:v>Embu</c:v>
                      </c:pt>
                      <c:pt idx="37">
                        <c:v>Narok</c:v>
                      </c:pt>
                      <c:pt idx="38">
                        <c:v>Uasin Gishu</c:v>
                      </c:pt>
                      <c:pt idx="39">
                        <c:v>Meru</c:v>
                      </c:pt>
                      <c:pt idx="40">
                        <c:v>Kericho</c:v>
                      </c:pt>
                      <c:pt idx="41">
                        <c:v>Kirinyaga</c:v>
                      </c:pt>
                      <c:pt idx="42">
                        <c:v>Samburu</c:v>
                      </c:pt>
                      <c:pt idx="43">
                        <c:v>Kiambu</c:v>
                      </c:pt>
                      <c:pt idx="44">
                        <c:v>Nyeri</c:v>
                      </c:pt>
                      <c:pt idx="45">
                        <c:v>Bomet</c:v>
                      </c:pt>
                      <c:pt idx="46">
                        <c:v>Elgeyo-Marakwet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Figure38!$B$88:$B$134</c15:sqref>
                        </c15:formulaRef>
                      </c:ext>
                    </c:extLst>
                    <c:numCache>
                      <c:formatCode>0</c:formatCode>
                      <c:ptCount val="47"/>
                      <c:pt idx="0">
                        <c:v>1390.9500731620212</c:v>
                      </c:pt>
                      <c:pt idx="1">
                        <c:v>122953.82454806787</c:v>
                      </c:pt>
                      <c:pt idx="2">
                        <c:v>30593.578174802715</c:v>
                      </c:pt>
                      <c:pt idx="3">
                        <c:v>36813.417537768983</c:v>
                      </c:pt>
                      <c:pt idx="4">
                        <c:v>77689.520472925011</c:v>
                      </c:pt>
                      <c:pt idx="5">
                        <c:v>20824.570371014659</c:v>
                      </c:pt>
                      <c:pt idx="6">
                        <c:v>2567.7250656774836</c:v>
                      </c:pt>
                      <c:pt idx="7">
                        <c:v>16690.961729566261</c:v>
                      </c:pt>
                      <c:pt idx="8">
                        <c:v>2717.0436308895823</c:v>
                      </c:pt>
                      <c:pt idx="9">
                        <c:v>3311</c:v>
                      </c:pt>
                      <c:pt idx="10">
                        <c:v>7936.9622300187229</c:v>
                      </c:pt>
                      <c:pt idx="11">
                        <c:v>2258.5808655312821</c:v>
                      </c:pt>
                      <c:pt idx="12">
                        <c:v>50991.274939413546</c:v>
                      </c:pt>
                      <c:pt idx="13">
                        <c:v>34889.136913593058</c:v>
                      </c:pt>
                      <c:pt idx="14">
                        <c:v>21644.021405247044</c:v>
                      </c:pt>
                      <c:pt idx="15">
                        <c:v>2190.2020179081555</c:v>
                      </c:pt>
                      <c:pt idx="16">
                        <c:v>153818.05592150034</c:v>
                      </c:pt>
                      <c:pt idx="17">
                        <c:v>9130.258950083291</c:v>
                      </c:pt>
                      <c:pt idx="18">
                        <c:v>58677.502977009673</c:v>
                      </c:pt>
                      <c:pt idx="19">
                        <c:v>834.83086192982182</c:v>
                      </c:pt>
                      <c:pt idx="20">
                        <c:v>7776.6918987895506</c:v>
                      </c:pt>
                      <c:pt idx="21">
                        <c:v>20091.789318960386</c:v>
                      </c:pt>
                      <c:pt idx="22">
                        <c:v>130035.56766976544</c:v>
                      </c:pt>
                      <c:pt idx="23">
                        <c:v>21549.690589237758</c:v>
                      </c:pt>
                      <c:pt idx="24">
                        <c:v>42842.213736615173</c:v>
                      </c:pt>
                      <c:pt idx="25">
                        <c:v>97921.558625060788</c:v>
                      </c:pt>
                      <c:pt idx="26">
                        <c:v>27919.449394210802</c:v>
                      </c:pt>
                      <c:pt idx="27">
                        <c:v>54303.070575677448</c:v>
                      </c:pt>
                      <c:pt idx="28">
                        <c:v>9951.5186646361271</c:v>
                      </c:pt>
                      <c:pt idx="29">
                        <c:v>30255.061270739847</c:v>
                      </c:pt>
                      <c:pt idx="30">
                        <c:v>10570.235055936508</c:v>
                      </c:pt>
                      <c:pt idx="31">
                        <c:v>19139.565231021497</c:v>
                      </c:pt>
                      <c:pt idx="32">
                        <c:v>18681.263021936978</c:v>
                      </c:pt>
                      <c:pt idx="33">
                        <c:v>29961.756709456116</c:v>
                      </c:pt>
                      <c:pt idx="34">
                        <c:v>24459.495342386803</c:v>
                      </c:pt>
                      <c:pt idx="35">
                        <c:v>3346.9879154569944</c:v>
                      </c:pt>
                      <c:pt idx="36">
                        <c:v>11017.132601282474</c:v>
                      </c:pt>
                      <c:pt idx="37">
                        <c:v>21848.123549428434</c:v>
                      </c:pt>
                      <c:pt idx="38">
                        <c:v>36309.523728617416</c:v>
                      </c:pt>
                      <c:pt idx="39">
                        <c:v>31185.64615080172</c:v>
                      </c:pt>
                      <c:pt idx="40">
                        <c:v>22181.65708325079</c:v>
                      </c:pt>
                      <c:pt idx="41">
                        <c:v>13502.341270488159</c:v>
                      </c:pt>
                      <c:pt idx="42">
                        <c:v>9307.084738325435</c:v>
                      </c:pt>
                      <c:pt idx="43">
                        <c:v>46570.567592248291</c:v>
                      </c:pt>
                      <c:pt idx="44">
                        <c:v>16522.405973589586</c:v>
                      </c:pt>
                      <c:pt idx="45">
                        <c:v>15371.941395871747</c:v>
                      </c:pt>
                      <c:pt idx="46">
                        <c:v>6721.5835483076717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72E-43EF-AFF6-1BB95C2937DE}"/>
                  </c:ext>
                </c:extLst>
              </c15:ser>
            </c15:filteredLineSeries>
          </c:ext>
        </c:extLst>
      </c:lineChart>
      <c:catAx>
        <c:axId val="126747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4463"/>
        <c:crosses val="autoZero"/>
        <c:auto val="1"/>
        <c:lblAlgn val="ctr"/>
        <c:lblOffset val="100"/>
        <c:noMultiLvlLbl val="0"/>
      </c:catAx>
      <c:valAx>
        <c:axId val="126747446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67477823"/>
        <c:crosses val="autoZero"/>
        <c:crossBetween val="between"/>
      </c:valAx>
      <c:valAx>
        <c:axId val="8065371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PLHIV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06529919"/>
        <c:crosses val="max"/>
        <c:crossBetween val="between"/>
      </c:valAx>
      <c:catAx>
        <c:axId val="80652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6537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strRef>
              <c:f>Figure2!$B$1</c:f>
              <c:strCache>
                <c:ptCount val="1"/>
                <c:pt idx="0">
                  <c:v>HIV incidence per 1,000 (2022)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883D01C-F2D4-4F8C-8951-09DA685A3DF0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519-45AF-85EC-C5B01555B0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BE3BF2-8A5D-47BD-8B89-08FAF0898545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519-45AF-85EC-C5B01555B0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6FEC7A7-DB02-40B0-9585-723C7EE8A473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519-45AF-85EC-C5B01555B0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CE75216-63A5-43C0-A322-7E7066AB587F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519-45AF-85EC-C5B01555B0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4642E8-E570-40A7-A899-46B7BDA62366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519-45AF-85EC-C5B01555B09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3FDFEA3-3DC0-431C-B267-2BFCD1F51221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519-45AF-85EC-C5B01555B09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67F336E-B4E8-4AEE-867C-7CE2476C043E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519-45AF-85EC-C5B01555B09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1730470-D7D6-4FF5-A1EB-E2078BC79AE8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519-45AF-85EC-C5B01555B09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11663BE-89D5-4922-81B0-DFA6C0846039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519-45AF-85EC-C5B01555B09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30B5C09-A66B-4FF7-8F0E-8DC02B0FCB71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519-45AF-85EC-C5B01555B094}"/>
                </c:ext>
              </c:extLst>
            </c:dLbl>
            <c:dLbl>
              <c:idx val="10"/>
              <c:layout>
                <c:manualLayout>
                  <c:x val="3.0788961066510155E-2"/>
                  <c:y val="7.9147640791476292E-2"/>
                </c:manualLayout>
              </c:layout>
              <c:tx>
                <c:rich>
                  <a:bodyPr/>
                  <a:lstStyle/>
                  <a:p>
                    <a:fld id="{E89B265C-3CFD-4F6A-AAA1-65326D07FE74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519-45AF-85EC-C5B01555B09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07965DD-87D9-4AAC-AFDB-CF62A61AE5C0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519-45AF-85EC-C5B01555B09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834123F-2B60-48DC-AB04-6774D4E67F79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519-45AF-85EC-C5B01555B09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B15ABA7-5E36-43C8-92A5-3B56DD20B769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519-45AF-85EC-C5B01555B09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866AF85-D8F7-403B-8686-928C04E9210C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519-45AF-85EC-C5B01555B094}"/>
                </c:ext>
              </c:extLst>
            </c:dLbl>
            <c:dLbl>
              <c:idx val="15"/>
              <c:layout>
                <c:manualLayout>
                  <c:x val="5.815692645896374E-2"/>
                  <c:y val="4.2617960426179602E-2"/>
                </c:manualLayout>
              </c:layout>
              <c:tx>
                <c:rich>
                  <a:bodyPr/>
                  <a:lstStyle/>
                  <a:p>
                    <a:fld id="{F8768B9A-2AF0-41F0-A382-D6BA5BE59599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519-45AF-85EC-C5B01555B094}"/>
                </c:ext>
              </c:extLst>
            </c:dLbl>
            <c:dLbl>
              <c:idx val="16"/>
              <c:layout>
                <c:manualLayout>
                  <c:x val="8.5524891851417265E-3"/>
                  <c:y val="-7.6103500761035003E-2"/>
                </c:manualLayout>
              </c:layout>
              <c:tx>
                <c:rich>
                  <a:bodyPr/>
                  <a:lstStyle/>
                  <a:p>
                    <a:fld id="{35339F64-F8A4-4B15-AFBB-5E619719A06E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519-45AF-85EC-C5B01555B09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F406E4D-599B-4767-A6D6-1551A60280DA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519-45AF-85EC-C5B01555B09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BD6C84A-1F30-4699-B89A-9DC3E5E2ECA6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519-45AF-85EC-C5B01555B09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A886B61-631E-4DB2-B648-B143088DB0BF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519-45AF-85EC-C5B01555B09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20F4F8E-35C7-4169-A5CF-8DB0A372EEA7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519-45AF-85EC-C5B01555B09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D890DE8-0604-4E42-AC02-1965BF9A316A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519-45AF-85EC-C5B01555B09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9181F19-8C65-46B5-A1E9-459F51B62363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519-45AF-85EC-C5B01555B09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A201522-804A-4CCC-BD23-7A2C5AA2CA1D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519-45AF-85EC-C5B01555B09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E59C10E5-8738-4E5C-8349-B2AF3086CABD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519-45AF-85EC-C5B01555B09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51055FA-EEB7-4FB2-BCEC-761D3A201CF4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519-45AF-85EC-C5B01555B09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CD44393-F70D-4F66-BCF9-DB2F26AF4558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519-45AF-85EC-C5B01555B09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FC62B25-BC7C-4244-965C-CD12DD912621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519-45AF-85EC-C5B01555B09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467825F-EDD9-4D47-8A0A-6B5F10605722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519-45AF-85EC-C5B01555B094}"/>
                </c:ext>
              </c:extLst>
            </c:dLbl>
            <c:dLbl>
              <c:idx val="29"/>
              <c:layout>
                <c:manualLayout>
                  <c:x val="1.7104978370283453E-2"/>
                  <c:y val="-7.9147640791476404E-2"/>
                </c:manualLayout>
              </c:layout>
              <c:tx>
                <c:rich>
                  <a:bodyPr/>
                  <a:lstStyle/>
                  <a:p>
                    <a:fld id="{3BB9C1CD-221A-4924-9131-94339A0201DE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D519-45AF-85EC-C5B01555B094}"/>
                </c:ext>
              </c:extLst>
            </c:dLbl>
            <c:dLbl>
              <c:idx val="30"/>
              <c:layout>
                <c:manualLayout>
                  <c:x val="5.815692645896374E-2"/>
                  <c:y val="4.2617960426179602E-2"/>
                </c:manualLayout>
              </c:layout>
              <c:tx>
                <c:rich>
                  <a:bodyPr/>
                  <a:lstStyle/>
                  <a:p>
                    <a:fld id="{1AAF6C45-CBC7-42AA-A240-ABDBF56251C0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D519-45AF-85EC-C5B01555B094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F2E4336-CDBE-46E6-B5AB-8880F7B96F6B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519-45AF-85EC-C5B01555B09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B5DABA56-4F8E-4A6C-822E-427ADF8F236E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519-45AF-85EC-C5B01555B094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A0A8D68B-09B7-4C06-89E4-8DA85CC81165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519-45AF-85EC-C5B01555B094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0DC446B2-73F8-4270-80E1-F9DF47CA4CED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519-45AF-85EC-C5B01555B094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B64A37D5-6B06-4F3B-A2B0-AE06A86E94FE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519-45AF-85EC-C5B01555B094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00235CA-D058-45B1-B988-9D3C47240A5C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519-45AF-85EC-C5B01555B094}"/>
                </c:ext>
              </c:extLst>
            </c:dLbl>
            <c:dLbl>
              <c:idx val="37"/>
              <c:layout>
                <c:manualLayout>
                  <c:x val="4.7893939436793542E-2"/>
                  <c:y val="6.3926940639269403E-2"/>
                </c:manualLayout>
              </c:layout>
              <c:tx>
                <c:rich>
                  <a:bodyPr/>
                  <a:lstStyle/>
                  <a:p>
                    <a:fld id="{573F30B2-3813-4AB0-AEF9-8C8678494CE2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D519-45AF-85EC-C5B01555B094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5E4D744A-5625-4626-B364-4FCA9DFD52C3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519-45AF-85EC-C5B01555B094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B78B05A6-F5F3-469D-AE04-A9FCCB4DC120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519-45AF-85EC-C5B01555B094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23AB7BBA-D902-4F0E-8C35-25FC3CF046A6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519-45AF-85EC-C5B01555B094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A8CB316-0214-43DE-9E42-79A72DBCBBAD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519-45AF-85EC-C5B01555B094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5073F1F8-3903-4F5F-9B40-028E28285458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519-45AF-85EC-C5B01555B094}"/>
                </c:ext>
              </c:extLst>
            </c:dLbl>
            <c:dLbl>
              <c:idx val="43"/>
              <c:layout>
                <c:manualLayout>
                  <c:x val="2.0525974044340145E-2"/>
                  <c:y val="-0.13698630136986301"/>
                </c:manualLayout>
              </c:layout>
              <c:tx>
                <c:rich>
                  <a:bodyPr/>
                  <a:lstStyle/>
                  <a:p>
                    <a:fld id="{75CA6FAE-C762-482E-A83D-D892F08C5A0F}" type="CELLRANGE">
                      <a:rPr lang="en-US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D519-45AF-85EC-C5B01555B094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6F648F0-690C-4E1D-89D4-F824C9680829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519-45AF-85EC-C5B01555B094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A436DF30-8DE1-4D0E-A1EF-0105E379E83D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519-45AF-85EC-C5B01555B094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239B9F22-7010-4A40-8799-DB608EFF716A}" type="CELLRANGE">
                      <a:rPr lang="en-KE"/>
                      <a:pPr/>
                      <a:t>[CELLRANGE]</a:t>
                    </a:fld>
                    <a:endParaRPr lang="en-K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519-45AF-85EC-C5B01555B0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Figure2!$A$2:$A$48</c:f>
              <c:numCache>
                <c:formatCode>0.00</c:formatCode>
                <c:ptCount val="47"/>
                <c:pt idx="0">
                  <c:v>1.6498303535618499</c:v>
                </c:pt>
                <c:pt idx="1">
                  <c:v>2.3982538074329995</c:v>
                </c:pt>
                <c:pt idx="2">
                  <c:v>2.4519943096577608</c:v>
                </c:pt>
                <c:pt idx="3">
                  <c:v>5.4389211249464431</c:v>
                </c:pt>
                <c:pt idx="4">
                  <c:v>2.0158634068562611</c:v>
                </c:pt>
                <c:pt idx="5">
                  <c:v>2.1662231853230964</c:v>
                </c:pt>
                <c:pt idx="6">
                  <c:v>0.17415100125670263</c:v>
                </c:pt>
                <c:pt idx="7">
                  <c:v>16.179416638706957</c:v>
                </c:pt>
                <c:pt idx="8">
                  <c:v>1.84525124110967</c:v>
                </c:pt>
                <c:pt idx="9">
                  <c:v>3.5341766545334199</c:v>
                </c:pt>
                <c:pt idx="10">
                  <c:v>3.5846108254584585</c:v>
                </c:pt>
                <c:pt idx="11">
                  <c:v>3.2403593002829636</c:v>
                </c:pt>
                <c:pt idx="12">
                  <c:v>2.2748123204616744</c:v>
                </c:pt>
                <c:pt idx="13">
                  <c:v>2.7787950374525234</c:v>
                </c:pt>
                <c:pt idx="14">
                  <c:v>2.5111977145456885</c:v>
                </c:pt>
                <c:pt idx="15">
                  <c:v>4.6604185540680678</c:v>
                </c:pt>
                <c:pt idx="16">
                  <c:v>15.46798788940302</c:v>
                </c:pt>
                <c:pt idx="17">
                  <c:v>3.2854008785136135</c:v>
                </c:pt>
                <c:pt idx="18">
                  <c:v>3.1061339783257682</c:v>
                </c:pt>
                <c:pt idx="19">
                  <c:v>2.2318292270433715</c:v>
                </c:pt>
                <c:pt idx="20">
                  <c:v>2.2641782302557183</c:v>
                </c:pt>
                <c:pt idx="21">
                  <c:v>3.0212672999558512</c:v>
                </c:pt>
                <c:pt idx="22">
                  <c:v>2.7952966175355085</c:v>
                </c:pt>
                <c:pt idx="23">
                  <c:v>0.40985850173990196</c:v>
                </c:pt>
                <c:pt idx="24">
                  <c:v>0.86269405302533164</c:v>
                </c:pt>
                <c:pt idx="25">
                  <c:v>2.5449336746901428</c:v>
                </c:pt>
                <c:pt idx="26">
                  <c:v>10.383409926616974</c:v>
                </c:pt>
                <c:pt idx="27">
                  <c:v>5.3691996993426292</c:v>
                </c:pt>
                <c:pt idx="28">
                  <c:v>2.4147975059481874</c:v>
                </c:pt>
                <c:pt idx="29">
                  <c:v>4.31694816900339</c:v>
                </c:pt>
                <c:pt idx="30">
                  <c:v>3.4638981247225629</c:v>
                </c:pt>
                <c:pt idx="31">
                  <c:v>2.7884913550638095</c:v>
                </c:pt>
                <c:pt idx="32">
                  <c:v>2.8788951822017759</c:v>
                </c:pt>
                <c:pt idx="33">
                  <c:v>3.7490151091542794</c:v>
                </c:pt>
                <c:pt idx="34">
                  <c:v>2.0036066012876796</c:v>
                </c:pt>
                <c:pt idx="35">
                  <c:v>2.9675367810079614</c:v>
                </c:pt>
                <c:pt idx="36">
                  <c:v>4.5930355296527097</c:v>
                </c:pt>
                <c:pt idx="37">
                  <c:v>14.056913123516496</c:v>
                </c:pt>
                <c:pt idx="38">
                  <c:v>3.4590489095255044</c:v>
                </c:pt>
                <c:pt idx="39">
                  <c:v>1.0521072672340477</c:v>
                </c:pt>
                <c:pt idx="40">
                  <c:v>2.5167262103778487</c:v>
                </c:pt>
                <c:pt idx="41">
                  <c:v>3.389482404206289</c:v>
                </c:pt>
                <c:pt idx="42">
                  <c:v>3.0974368733212043</c:v>
                </c:pt>
                <c:pt idx="43">
                  <c:v>3.9531838472384049</c:v>
                </c:pt>
                <c:pt idx="44">
                  <c:v>4.5814925249835072</c:v>
                </c:pt>
                <c:pt idx="45">
                  <c:v>0.16445788581462153</c:v>
                </c:pt>
                <c:pt idx="46">
                  <c:v>0.83344049188870029</c:v>
                </c:pt>
              </c:numCache>
            </c:numRef>
          </c:xVal>
          <c:yVal>
            <c:numRef>
              <c:f>Figure2!$B$2:$B$48</c:f>
              <c:numCache>
                <c:formatCode>0.0</c:formatCode>
                <c:ptCount val="47"/>
                <c:pt idx="0">
                  <c:v>0.55364798683223226</c:v>
                </c:pt>
                <c:pt idx="1">
                  <c:v>0.71690723780035703</c:v>
                </c:pt>
                <c:pt idx="2">
                  <c:v>0.63243322812720104</c:v>
                </c:pt>
                <c:pt idx="3">
                  <c:v>1.2258794440920555</c:v>
                </c:pt>
                <c:pt idx="4">
                  <c:v>0.66163914476528318</c:v>
                </c:pt>
                <c:pt idx="5">
                  <c:v>0.45103722890682213</c:v>
                </c:pt>
                <c:pt idx="6">
                  <c:v>2.4206912144763816E-2</c:v>
                </c:pt>
                <c:pt idx="7">
                  <c:v>4.0800932268195877</c:v>
                </c:pt>
                <c:pt idx="8">
                  <c:v>0.50674433741246439</c:v>
                </c:pt>
                <c:pt idx="9">
                  <c:v>1.1341956867475815</c:v>
                </c:pt>
                <c:pt idx="10">
                  <c:v>0.84880356674775703</c:v>
                </c:pt>
                <c:pt idx="11">
                  <c:v>0.99568715108778671</c:v>
                </c:pt>
                <c:pt idx="12">
                  <c:v>0.34957764969221145</c:v>
                </c:pt>
                <c:pt idx="13">
                  <c:v>0.7167938352831823</c:v>
                </c:pt>
                <c:pt idx="14">
                  <c:v>0.29046557456756295</c:v>
                </c:pt>
                <c:pt idx="15">
                  <c:v>1.2535333468544834</c:v>
                </c:pt>
                <c:pt idx="16">
                  <c:v>4.3558827794004786</c:v>
                </c:pt>
                <c:pt idx="17">
                  <c:v>0.71360522029546625</c:v>
                </c:pt>
                <c:pt idx="18">
                  <c:v>0.78581058973902107</c:v>
                </c:pt>
                <c:pt idx="19">
                  <c:v>0.59396240621425012</c:v>
                </c:pt>
                <c:pt idx="20">
                  <c:v>0.55631818804147448</c:v>
                </c:pt>
                <c:pt idx="21">
                  <c:v>0.70808637965392218</c:v>
                </c:pt>
                <c:pt idx="22">
                  <c:v>0.60244240339316701</c:v>
                </c:pt>
                <c:pt idx="23">
                  <c:v>7.002278805933991E-2</c:v>
                </c:pt>
                <c:pt idx="24">
                  <c:v>0.26773825476435248</c:v>
                </c:pt>
                <c:pt idx="25">
                  <c:v>0.6344921323159578</c:v>
                </c:pt>
                <c:pt idx="26">
                  <c:v>2.8230771659957621</c:v>
                </c:pt>
                <c:pt idx="27">
                  <c:v>1.3686117680545147</c:v>
                </c:pt>
                <c:pt idx="28">
                  <c:v>0.25398647159917792</c:v>
                </c:pt>
                <c:pt idx="29">
                  <c:v>1.1524803889533795</c:v>
                </c:pt>
                <c:pt idx="30">
                  <c:v>0.88120498319198903</c:v>
                </c:pt>
                <c:pt idx="31">
                  <c:v>0.84641678173478296</c:v>
                </c:pt>
                <c:pt idx="32">
                  <c:v>0.91973195580926681</c:v>
                </c:pt>
                <c:pt idx="33">
                  <c:v>0.93874613386729167</c:v>
                </c:pt>
                <c:pt idx="34">
                  <c:v>0.25751702580635932</c:v>
                </c:pt>
                <c:pt idx="35">
                  <c:v>0.34583544003267663</c:v>
                </c:pt>
                <c:pt idx="36">
                  <c:v>1.4542122632327779</c:v>
                </c:pt>
                <c:pt idx="37">
                  <c:v>3.5994996776718713</c:v>
                </c:pt>
                <c:pt idx="38">
                  <c:v>0.81742180194984537</c:v>
                </c:pt>
                <c:pt idx="39">
                  <c:v>0.32745357647279205</c:v>
                </c:pt>
                <c:pt idx="40">
                  <c:v>0.55321145865374566</c:v>
                </c:pt>
                <c:pt idx="41">
                  <c:v>0.99345155517409445</c:v>
                </c:pt>
                <c:pt idx="42">
                  <c:v>1.0115271688931196</c:v>
                </c:pt>
                <c:pt idx="43">
                  <c:v>1.1709687028586735</c:v>
                </c:pt>
                <c:pt idx="44">
                  <c:v>0.97539426545824404</c:v>
                </c:pt>
                <c:pt idx="45">
                  <c:v>2.326332999141241E-2</c:v>
                </c:pt>
                <c:pt idx="46">
                  <c:v>0.30157488395574467</c:v>
                </c:pt>
              </c:numCache>
            </c:numRef>
          </c:yVal>
          <c:bubbleSize>
            <c:numRef>
              <c:f>Figure2!$C$2:$C$48</c:f>
              <c:numCache>
                <c:formatCode>0</c:formatCode>
                <c:ptCount val="47"/>
                <c:pt idx="0">
                  <c:v>261.58920795644053</c:v>
                </c:pt>
                <c:pt idx="1">
                  <c:v>457.03357586722564</c:v>
                </c:pt>
                <c:pt idx="2">
                  <c:v>795.5484279979413</c:v>
                </c:pt>
                <c:pt idx="3">
                  <c:v>828.34953874526263</c:v>
                </c:pt>
                <c:pt idx="4">
                  <c:v>218.39012803830968</c:v>
                </c:pt>
                <c:pt idx="5">
                  <c:v>230.15522199758607</c:v>
                </c:pt>
                <c:pt idx="6">
                  <c:v>38.448660367649232</c:v>
                </c:pt>
                <c:pt idx="7">
                  <c:v>2695.3110754228965</c:v>
                </c:pt>
                <c:pt idx="8">
                  <c:v>98.389586629590355</c:v>
                </c:pt>
                <c:pt idx="9">
                  <c:v>965.9195696712361</c:v>
                </c:pt>
                <c:pt idx="10">
                  <c:v>1198.1690383112807</c:v>
                </c:pt>
                <c:pt idx="11">
                  <c:v>666.31931818375233</c:v>
                </c:pt>
                <c:pt idx="12">
                  <c:v>728.90908718136598</c:v>
                </c:pt>
                <c:pt idx="13">
                  <c:v>713.02772089667076</c:v>
                </c:pt>
                <c:pt idx="14">
                  <c:v>157.20357038089531</c:v>
                </c:pt>
                <c:pt idx="15">
                  <c:v>1065.2379809374584</c:v>
                </c:pt>
                <c:pt idx="16">
                  <c:v>3117.2438032063787</c:v>
                </c:pt>
                <c:pt idx="17">
                  <c:v>613.50454114635772</c:v>
                </c:pt>
                <c:pt idx="18">
                  <c:v>453.45671502757244</c:v>
                </c:pt>
                <c:pt idx="19">
                  <c:v>242.82220464607531</c:v>
                </c:pt>
                <c:pt idx="20">
                  <c:v>57.838991292568522</c:v>
                </c:pt>
                <c:pt idx="21">
                  <c:v>820.79362453341184</c:v>
                </c:pt>
                <c:pt idx="22">
                  <c:v>463.6118942821517</c:v>
                </c:pt>
                <c:pt idx="23">
                  <c:v>87.677713454411659</c:v>
                </c:pt>
                <c:pt idx="24">
                  <c:v>88.776665617545802</c:v>
                </c:pt>
                <c:pt idx="25">
                  <c:v>781.79531879936178</c:v>
                </c:pt>
                <c:pt idx="26">
                  <c:v>1942.6003572135646</c:v>
                </c:pt>
                <c:pt idx="27">
                  <c:v>1241.1037619124775</c:v>
                </c:pt>
                <c:pt idx="28">
                  <c:v>238.6014076629304</c:v>
                </c:pt>
                <c:pt idx="29">
                  <c:v>3828.0000000000005</c:v>
                </c:pt>
                <c:pt idx="30">
                  <c:v>1496.4559214669669</c:v>
                </c:pt>
                <c:pt idx="31">
                  <c:v>555.17399365312383</c:v>
                </c:pt>
                <c:pt idx="32">
                  <c:v>724.50688800638477</c:v>
                </c:pt>
                <c:pt idx="33">
                  <c:v>390.735790097429</c:v>
                </c:pt>
                <c:pt idx="34">
                  <c:v>137.36678030736974</c:v>
                </c:pt>
                <c:pt idx="35">
                  <c:v>192.9191544674369</c:v>
                </c:pt>
                <c:pt idx="36">
                  <c:v>306.85988463793251</c:v>
                </c:pt>
                <c:pt idx="37">
                  <c:v>2179.8709931222647</c:v>
                </c:pt>
                <c:pt idx="38">
                  <c:v>209.11564005645687</c:v>
                </c:pt>
                <c:pt idx="39">
                  <c:v>65.457170814249494</c:v>
                </c:pt>
                <c:pt idx="40">
                  <c:v>174.97314699399499</c:v>
                </c:pt>
                <c:pt idx="41">
                  <c:v>708.9615561390699</c:v>
                </c:pt>
                <c:pt idx="42">
                  <c:v>665.2256690715385</c:v>
                </c:pt>
                <c:pt idx="43">
                  <c:v>1048.2966669719842</c:v>
                </c:pt>
                <c:pt idx="44">
                  <c:v>433.93299494551513</c:v>
                </c:pt>
                <c:pt idx="45">
                  <c:v>26.873626177939116</c:v>
                </c:pt>
                <c:pt idx="46">
                  <c:v>126.4454156899682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Figure2!$F$2:$F$48</c15:f>
                <c15:dlblRangeCache>
                  <c:ptCount val="47"/>
                  <c:pt idx="7">
                    <c:v>Homa Bay </c:v>
                  </c:pt>
                  <c:pt idx="10">
                    <c:v>Kakamega</c:v>
                  </c:pt>
                  <c:pt idx="15">
                    <c:v>Kisii</c:v>
                  </c:pt>
                  <c:pt idx="16">
                    <c:v>Kisumu</c:v>
                  </c:pt>
                  <c:pt idx="26">
                    <c:v>Migori</c:v>
                  </c:pt>
                  <c:pt idx="27">
                    <c:v>Mombasa</c:v>
                  </c:pt>
                  <c:pt idx="29">
                    <c:v>Nairobi</c:v>
                  </c:pt>
                  <c:pt idx="30">
                    <c:v>Nakuru</c:v>
                  </c:pt>
                  <c:pt idx="37">
                    <c:v>Siaya</c:v>
                  </c:pt>
                  <c:pt idx="43">
                    <c:v>Uasin Gishu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519-45AF-85EC-C5B01555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20151247"/>
        <c:axId val="1020150415"/>
      </c:bubbleChart>
      <c:valAx>
        <c:axId val="1020151247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HIV prevalence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020150415"/>
        <c:crosses val="autoZero"/>
        <c:crossBetween val="midCat"/>
      </c:valAx>
      <c:valAx>
        <c:axId val="10201504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HIV incidence per 1,000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020151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200"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Figure13!$B$1</c:f>
              <c:strCache>
                <c:ptCount val="1"/>
                <c:pt idx="0">
                  <c:v>Estimated number of pregnancies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Figure13!$A$2:$A$48</c:f>
              <c:strCache>
                <c:ptCount val="47"/>
                <c:pt idx="0">
                  <c:v>Kirinyaga</c:v>
                </c:pt>
                <c:pt idx="1">
                  <c:v>Taita-Taveta</c:v>
                </c:pt>
                <c:pt idx="2">
                  <c:v>Murang'a</c:v>
                </c:pt>
                <c:pt idx="3">
                  <c:v>Narok</c:v>
                </c:pt>
                <c:pt idx="4">
                  <c:v>Uasin Gishu</c:v>
                </c:pt>
                <c:pt idx="5">
                  <c:v>Mombasa</c:v>
                </c:pt>
                <c:pt idx="6">
                  <c:v>Kajiado</c:v>
                </c:pt>
                <c:pt idx="7">
                  <c:v>Laikipia</c:v>
                </c:pt>
                <c:pt idx="8">
                  <c:v>Busia</c:v>
                </c:pt>
                <c:pt idx="9">
                  <c:v>Lamu</c:v>
                </c:pt>
                <c:pt idx="10">
                  <c:v>Nakuru</c:v>
                </c:pt>
                <c:pt idx="11">
                  <c:v>Embu</c:v>
                </c:pt>
                <c:pt idx="12">
                  <c:v>Tharaka-Nithi</c:v>
                </c:pt>
                <c:pt idx="13">
                  <c:v>Nyandarua</c:v>
                </c:pt>
                <c:pt idx="14">
                  <c:v>Turkana</c:v>
                </c:pt>
                <c:pt idx="15">
                  <c:v>Nyeri</c:v>
                </c:pt>
                <c:pt idx="16">
                  <c:v>Kiambu</c:v>
                </c:pt>
                <c:pt idx="17">
                  <c:v>Trans-Nzoia</c:v>
                </c:pt>
                <c:pt idx="18">
                  <c:v>Bomet</c:v>
                </c:pt>
                <c:pt idx="19">
                  <c:v>Nairobi</c:v>
                </c:pt>
                <c:pt idx="20">
                  <c:v>Nandi</c:v>
                </c:pt>
                <c:pt idx="21">
                  <c:v>Makueni</c:v>
                </c:pt>
                <c:pt idx="22">
                  <c:v>Nyamira</c:v>
                </c:pt>
                <c:pt idx="23">
                  <c:v>Machakos</c:v>
                </c:pt>
                <c:pt idx="24">
                  <c:v>Elgeyo-Marakwet</c:v>
                </c:pt>
                <c:pt idx="25">
                  <c:v>Kericho</c:v>
                </c:pt>
                <c:pt idx="26">
                  <c:v>Bungoma</c:v>
                </c:pt>
                <c:pt idx="27">
                  <c:v>Kisii</c:v>
                </c:pt>
                <c:pt idx="28">
                  <c:v>Kilifi</c:v>
                </c:pt>
                <c:pt idx="29">
                  <c:v>Isiolo</c:v>
                </c:pt>
                <c:pt idx="30">
                  <c:v>Homa Bay </c:v>
                </c:pt>
                <c:pt idx="31">
                  <c:v>Kisumu</c:v>
                </c:pt>
                <c:pt idx="32">
                  <c:v>Siaya</c:v>
                </c:pt>
                <c:pt idx="33">
                  <c:v>Vihiga</c:v>
                </c:pt>
                <c:pt idx="34">
                  <c:v>Migori</c:v>
                </c:pt>
                <c:pt idx="35">
                  <c:v>Baringo</c:v>
                </c:pt>
                <c:pt idx="36">
                  <c:v>Kakamega</c:v>
                </c:pt>
                <c:pt idx="37">
                  <c:v>Kitui</c:v>
                </c:pt>
                <c:pt idx="38">
                  <c:v>Kwale</c:v>
                </c:pt>
                <c:pt idx="39">
                  <c:v>Meru</c:v>
                </c:pt>
                <c:pt idx="40">
                  <c:v>Tana River</c:v>
                </c:pt>
                <c:pt idx="41">
                  <c:v>Samburu</c:v>
                </c:pt>
                <c:pt idx="42">
                  <c:v>West Pokot</c:v>
                </c:pt>
                <c:pt idx="43">
                  <c:v>Marsabit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Figure13!$B$2:$B$48</c:f>
              <c:numCache>
                <c:formatCode>General</c:formatCode>
                <c:ptCount val="47"/>
                <c:pt idx="0">
                  <c:v>14217</c:v>
                </c:pt>
                <c:pt idx="1">
                  <c:v>9970</c:v>
                </c:pt>
                <c:pt idx="2">
                  <c:v>26954</c:v>
                </c:pt>
                <c:pt idx="3">
                  <c:v>48641</c:v>
                </c:pt>
                <c:pt idx="4">
                  <c:v>40227</c:v>
                </c:pt>
                <c:pt idx="5">
                  <c:v>41290</c:v>
                </c:pt>
                <c:pt idx="6">
                  <c:v>40540</c:v>
                </c:pt>
                <c:pt idx="7">
                  <c:v>17996</c:v>
                </c:pt>
                <c:pt idx="8">
                  <c:v>30407</c:v>
                </c:pt>
                <c:pt idx="9">
                  <c:v>5155</c:v>
                </c:pt>
                <c:pt idx="10">
                  <c:v>76232</c:v>
                </c:pt>
                <c:pt idx="11">
                  <c:v>16323</c:v>
                </c:pt>
                <c:pt idx="12">
                  <c:v>12207</c:v>
                </c:pt>
                <c:pt idx="13">
                  <c:v>17327</c:v>
                </c:pt>
                <c:pt idx="14">
                  <c:v>43837</c:v>
                </c:pt>
                <c:pt idx="15">
                  <c:v>18431</c:v>
                </c:pt>
                <c:pt idx="16">
                  <c:v>68245</c:v>
                </c:pt>
                <c:pt idx="17">
                  <c:v>33554</c:v>
                </c:pt>
                <c:pt idx="18">
                  <c:v>29444</c:v>
                </c:pt>
                <c:pt idx="19">
                  <c:v>164489</c:v>
                </c:pt>
                <c:pt idx="20">
                  <c:v>26798</c:v>
                </c:pt>
                <c:pt idx="21">
                  <c:v>25129</c:v>
                </c:pt>
                <c:pt idx="22">
                  <c:v>22511</c:v>
                </c:pt>
                <c:pt idx="23">
                  <c:v>35699</c:v>
                </c:pt>
                <c:pt idx="24">
                  <c:v>17668</c:v>
                </c:pt>
                <c:pt idx="25">
                  <c:v>29426</c:v>
                </c:pt>
                <c:pt idx="26">
                  <c:v>63918</c:v>
                </c:pt>
                <c:pt idx="27">
                  <c:v>41476</c:v>
                </c:pt>
                <c:pt idx="28">
                  <c:v>57052</c:v>
                </c:pt>
                <c:pt idx="29">
                  <c:v>7027</c:v>
                </c:pt>
                <c:pt idx="30">
                  <c:v>42558</c:v>
                </c:pt>
                <c:pt idx="31">
                  <c:v>43362</c:v>
                </c:pt>
                <c:pt idx="32">
                  <c:v>33361</c:v>
                </c:pt>
                <c:pt idx="33">
                  <c:v>19804</c:v>
                </c:pt>
                <c:pt idx="34">
                  <c:v>51013</c:v>
                </c:pt>
                <c:pt idx="35">
                  <c:v>24263</c:v>
                </c:pt>
                <c:pt idx="36">
                  <c:v>67466</c:v>
                </c:pt>
                <c:pt idx="37">
                  <c:v>35572</c:v>
                </c:pt>
                <c:pt idx="38">
                  <c:v>37480</c:v>
                </c:pt>
                <c:pt idx="39">
                  <c:v>48586</c:v>
                </c:pt>
                <c:pt idx="40">
                  <c:v>11813</c:v>
                </c:pt>
                <c:pt idx="41">
                  <c:v>13472</c:v>
                </c:pt>
                <c:pt idx="42">
                  <c:v>31900</c:v>
                </c:pt>
                <c:pt idx="43">
                  <c:v>16770</c:v>
                </c:pt>
                <c:pt idx="44">
                  <c:v>32821</c:v>
                </c:pt>
                <c:pt idx="45">
                  <c:v>38869</c:v>
                </c:pt>
                <c:pt idx="46">
                  <c:v>26568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5-4BA3-A1B7-BF931BED0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81797264"/>
        <c:axId val="1381790608"/>
      </c:barChart>
      <c:lineChart>
        <c:grouping val="standard"/>
        <c:varyColors val="0"/>
        <c:ser>
          <c:idx val="1"/>
          <c:order val="1"/>
          <c:tx>
            <c:strRef>
              <c:f>Figure13!$C$1</c:f>
              <c:strCache>
                <c:ptCount val="1"/>
                <c:pt idx="0">
                  <c:v>% of estimated pregnant women tested for HIV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Figure13!$A$2:$A$48</c:f>
              <c:strCache>
                <c:ptCount val="47"/>
                <c:pt idx="0">
                  <c:v>Kirinyaga</c:v>
                </c:pt>
                <c:pt idx="1">
                  <c:v>Taita-Taveta</c:v>
                </c:pt>
                <c:pt idx="2">
                  <c:v>Murang'a</c:v>
                </c:pt>
                <c:pt idx="3">
                  <c:v>Narok</c:v>
                </c:pt>
                <c:pt idx="4">
                  <c:v>Uasin Gishu</c:v>
                </c:pt>
                <c:pt idx="5">
                  <c:v>Mombasa</c:v>
                </c:pt>
                <c:pt idx="6">
                  <c:v>Kajiado</c:v>
                </c:pt>
                <c:pt idx="7">
                  <c:v>Laikipia</c:v>
                </c:pt>
                <c:pt idx="8">
                  <c:v>Busia</c:v>
                </c:pt>
                <c:pt idx="9">
                  <c:v>Lamu</c:v>
                </c:pt>
                <c:pt idx="10">
                  <c:v>Nakuru</c:v>
                </c:pt>
                <c:pt idx="11">
                  <c:v>Embu</c:v>
                </c:pt>
                <c:pt idx="12">
                  <c:v>Tharaka-Nithi</c:v>
                </c:pt>
                <c:pt idx="13">
                  <c:v>Nyandarua</c:v>
                </c:pt>
                <c:pt idx="14">
                  <c:v>Turkana</c:v>
                </c:pt>
                <c:pt idx="15">
                  <c:v>Nyeri</c:v>
                </c:pt>
                <c:pt idx="16">
                  <c:v>Kiambu</c:v>
                </c:pt>
                <c:pt idx="17">
                  <c:v>Trans-Nzoia</c:v>
                </c:pt>
                <c:pt idx="18">
                  <c:v>Bomet</c:v>
                </c:pt>
                <c:pt idx="19">
                  <c:v>Nairobi</c:v>
                </c:pt>
                <c:pt idx="20">
                  <c:v>Nandi</c:v>
                </c:pt>
                <c:pt idx="21">
                  <c:v>Makueni</c:v>
                </c:pt>
                <c:pt idx="22">
                  <c:v>Nyamira</c:v>
                </c:pt>
                <c:pt idx="23">
                  <c:v>Machakos</c:v>
                </c:pt>
                <c:pt idx="24">
                  <c:v>Elgeyo-Marakwet</c:v>
                </c:pt>
                <c:pt idx="25">
                  <c:v>Kericho</c:v>
                </c:pt>
                <c:pt idx="26">
                  <c:v>Bungoma</c:v>
                </c:pt>
                <c:pt idx="27">
                  <c:v>Kisii</c:v>
                </c:pt>
                <c:pt idx="28">
                  <c:v>Kilifi</c:v>
                </c:pt>
                <c:pt idx="29">
                  <c:v>Isiolo</c:v>
                </c:pt>
                <c:pt idx="30">
                  <c:v>Homa Bay </c:v>
                </c:pt>
                <c:pt idx="31">
                  <c:v>Kisumu</c:v>
                </c:pt>
                <c:pt idx="32">
                  <c:v>Siaya</c:v>
                </c:pt>
                <c:pt idx="33">
                  <c:v>Vihiga</c:v>
                </c:pt>
                <c:pt idx="34">
                  <c:v>Migori</c:v>
                </c:pt>
                <c:pt idx="35">
                  <c:v>Baringo</c:v>
                </c:pt>
                <c:pt idx="36">
                  <c:v>Kakamega</c:v>
                </c:pt>
                <c:pt idx="37">
                  <c:v>Kitui</c:v>
                </c:pt>
                <c:pt idx="38">
                  <c:v>Kwale</c:v>
                </c:pt>
                <c:pt idx="39">
                  <c:v>Meru</c:v>
                </c:pt>
                <c:pt idx="40">
                  <c:v>Tana River</c:v>
                </c:pt>
                <c:pt idx="41">
                  <c:v>Samburu</c:v>
                </c:pt>
                <c:pt idx="42">
                  <c:v>West Pokot</c:v>
                </c:pt>
                <c:pt idx="43">
                  <c:v>Marsabit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Figure13!$C$2:$C$48</c:f>
              <c:numCache>
                <c:formatCode>0.0</c:formatCode>
                <c:ptCount val="47"/>
                <c:pt idx="0">
                  <c:v>106.49926144756279</c:v>
                </c:pt>
                <c:pt idx="1">
                  <c:v>97.151454363089272</c:v>
                </c:pt>
                <c:pt idx="2">
                  <c:v>89.815982785486383</c:v>
                </c:pt>
                <c:pt idx="3">
                  <c:v>89.375218437120949</c:v>
                </c:pt>
                <c:pt idx="4">
                  <c:v>88.460486737763205</c:v>
                </c:pt>
                <c:pt idx="5">
                  <c:v>86.660208282877221</c:v>
                </c:pt>
                <c:pt idx="6">
                  <c:v>86.327084361124818</c:v>
                </c:pt>
                <c:pt idx="7">
                  <c:v>85.546788175150027</c:v>
                </c:pt>
                <c:pt idx="8">
                  <c:v>84.783109152497786</c:v>
                </c:pt>
                <c:pt idx="9">
                  <c:v>84.539282250242493</c:v>
                </c:pt>
                <c:pt idx="10">
                  <c:v>84.303179767026961</c:v>
                </c:pt>
                <c:pt idx="11">
                  <c:v>83.636586411811564</c:v>
                </c:pt>
                <c:pt idx="12">
                  <c:v>83.591381993937915</c:v>
                </c:pt>
                <c:pt idx="13">
                  <c:v>82.980319732209836</c:v>
                </c:pt>
                <c:pt idx="14">
                  <c:v>82.87519675160253</c:v>
                </c:pt>
                <c:pt idx="15">
                  <c:v>81.921762248385875</c:v>
                </c:pt>
                <c:pt idx="16">
                  <c:v>80.883581214741</c:v>
                </c:pt>
                <c:pt idx="17">
                  <c:v>79.060618704178339</c:v>
                </c:pt>
                <c:pt idx="18">
                  <c:v>79.004211384322787</c:v>
                </c:pt>
                <c:pt idx="19">
                  <c:v>78.062970776161322</c:v>
                </c:pt>
                <c:pt idx="20">
                  <c:v>76.431076946040747</c:v>
                </c:pt>
                <c:pt idx="21">
                  <c:v>75.442715587568145</c:v>
                </c:pt>
                <c:pt idx="22">
                  <c:v>75.376482608502499</c:v>
                </c:pt>
                <c:pt idx="23">
                  <c:v>73.960054903498701</c:v>
                </c:pt>
                <c:pt idx="24">
                  <c:v>73.918949513244286</c:v>
                </c:pt>
                <c:pt idx="25">
                  <c:v>71.71548970298376</c:v>
                </c:pt>
                <c:pt idx="26">
                  <c:v>71.572952845833726</c:v>
                </c:pt>
                <c:pt idx="27">
                  <c:v>71.460603722634772</c:v>
                </c:pt>
                <c:pt idx="28">
                  <c:v>70.274486433429161</c:v>
                </c:pt>
                <c:pt idx="29">
                  <c:v>68.948342109008109</c:v>
                </c:pt>
                <c:pt idx="30">
                  <c:v>68.706236195309927</c:v>
                </c:pt>
                <c:pt idx="31">
                  <c:v>68.207186015405199</c:v>
                </c:pt>
                <c:pt idx="32">
                  <c:v>64.830190941518538</c:v>
                </c:pt>
                <c:pt idx="33">
                  <c:v>64.658654817208642</c:v>
                </c:pt>
                <c:pt idx="34">
                  <c:v>63.86019249995099</c:v>
                </c:pt>
                <c:pt idx="35">
                  <c:v>61.323826402341012</c:v>
                </c:pt>
                <c:pt idx="36">
                  <c:v>59.272818901372545</c:v>
                </c:pt>
                <c:pt idx="37">
                  <c:v>58.264927471044636</c:v>
                </c:pt>
                <c:pt idx="38">
                  <c:v>57.53735325506937</c:v>
                </c:pt>
                <c:pt idx="39">
                  <c:v>56.186967439180009</c:v>
                </c:pt>
                <c:pt idx="40">
                  <c:v>55.548971472107006</c:v>
                </c:pt>
                <c:pt idx="41">
                  <c:v>53.963776722090259</c:v>
                </c:pt>
                <c:pt idx="42">
                  <c:v>53.062695924764888</c:v>
                </c:pt>
                <c:pt idx="43">
                  <c:v>40.33392963625522</c:v>
                </c:pt>
                <c:pt idx="44">
                  <c:v>33.505987020505167</c:v>
                </c:pt>
                <c:pt idx="45">
                  <c:v>32.128431397772005</c:v>
                </c:pt>
                <c:pt idx="46">
                  <c:v>26.968533574224629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5-4BA3-A1B7-BF931BED0616}"/>
            </c:ext>
          </c:extLst>
        </c:ser>
        <c:ser>
          <c:idx val="2"/>
          <c:order val="2"/>
          <c:tx>
            <c:strRef>
              <c:f>Figure13!$D$1</c:f>
              <c:strCache>
                <c:ptCount val="1"/>
                <c:pt idx="0">
                  <c:v>National coverage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Figure13!$A$2:$A$48</c:f>
              <c:strCache>
                <c:ptCount val="47"/>
                <c:pt idx="0">
                  <c:v>Kirinyaga</c:v>
                </c:pt>
                <c:pt idx="1">
                  <c:v>Taita-Taveta</c:v>
                </c:pt>
                <c:pt idx="2">
                  <c:v>Murang'a</c:v>
                </c:pt>
                <c:pt idx="3">
                  <c:v>Narok</c:v>
                </c:pt>
                <c:pt idx="4">
                  <c:v>Uasin Gishu</c:v>
                </c:pt>
                <c:pt idx="5">
                  <c:v>Mombasa</c:v>
                </c:pt>
                <c:pt idx="6">
                  <c:v>Kajiado</c:v>
                </c:pt>
                <c:pt idx="7">
                  <c:v>Laikipia</c:v>
                </c:pt>
                <c:pt idx="8">
                  <c:v>Busia</c:v>
                </c:pt>
                <c:pt idx="9">
                  <c:v>Lamu</c:v>
                </c:pt>
                <c:pt idx="10">
                  <c:v>Nakuru</c:v>
                </c:pt>
                <c:pt idx="11">
                  <c:v>Embu</c:v>
                </c:pt>
                <c:pt idx="12">
                  <c:v>Tharaka-Nithi</c:v>
                </c:pt>
                <c:pt idx="13">
                  <c:v>Nyandarua</c:v>
                </c:pt>
                <c:pt idx="14">
                  <c:v>Turkana</c:v>
                </c:pt>
                <c:pt idx="15">
                  <c:v>Nyeri</c:v>
                </c:pt>
                <c:pt idx="16">
                  <c:v>Kiambu</c:v>
                </c:pt>
                <c:pt idx="17">
                  <c:v>Trans-Nzoia</c:v>
                </c:pt>
                <c:pt idx="18">
                  <c:v>Bomet</c:v>
                </c:pt>
                <c:pt idx="19">
                  <c:v>Nairobi</c:v>
                </c:pt>
                <c:pt idx="20">
                  <c:v>Nandi</c:v>
                </c:pt>
                <c:pt idx="21">
                  <c:v>Makueni</c:v>
                </c:pt>
                <c:pt idx="22">
                  <c:v>Nyamira</c:v>
                </c:pt>
                <c:pt idx="23">
                  <c:v>Machakos</c:v>
                </c:pt>
                <c:pt idx="24">
                  <c:v>Elgeyo-Marakwet</c:v>
                </c:pt>
                <c:pt idx="25">
                  <c:v>Kericho</c:v>
                </c:pt>
                <c:pt idx="26">
                  <c:v>Bungoma</c:v>
                </c:pt>
                <c:pt idx="27">
                  <c:v>Kisii</c:v>
                </c:pt>
                <c:pt idx="28">
                  <c:v>Kilifi</c:v>
                </c:pt>
                <c:pt idx="29">
                  <c:v>Isiolo</c:v>
                </c:pt>
                <c:pt idx="30">
                  <c:v>Homa Bay </c:v>
                </c:pt>
                <c:pt idx="31">
                  <c:v>Kisumu</c:v>
                </c:pt>
                <c:pt idx="32">
                  <c:v>Siaya</c:v>
                </c:pt>
                <c:pt idx="33">
                  <c:v>Vihiga</c:v>
                </c:pt>
                <c:pt idx="34">
                  <c:v>Migori</c:v>
                </c:pt>
                <c:pt idx="35">
                  <c:v>Baringo</c:v>
                </c:pt>
                <c:pt idx="36">
                  <c:v>Kakamega</c:v>
                </c:pt>
                <c:pt idx="37">
                  <c:v>Kitui</c:v>
                </c:pt>
                <c:pt idx="38">
                  <c:v>Kwale</c:v>
                </c:pt>
                <c:pt idx="39">
                  <c:v>Meru</c:v>
                </c:pt>
                <c:pt idx="40">
                  <c:v>Tana River</c:v>
                </c:pt>
                <c:pt idx="41">
                  <c:v>Samburu</c:v>
                </c:pt>
                <c:pt idx="42">
                  <c:v>West Pokot</c:v>
                </c:pt>
                <c:pt idx="43">
                  <c:v>Marsabit</c:v>
                </c:pt>
                <c:pt idx="44">
                  <c:v>Mandera</c:v>
                </c:pt>
                <c:pt idx="45">
                  <c:v>Garissa</c:v>
                </c:pt>
                <c:pt idx="46">
                  <c:v>Wajir</c:v>
                </c:pt>
              </c:strCache>
            </c:strRef>
          </c:cat>
          <c:val>
            <c:numRef>
              <c:f>Figure13!$D$2:$D$48</c:f>
              <c:numCache>
                <c:formatCode>General</c:formatCode>
                <c:ptCount val="47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72</c:v>
                </c:pt>
                <c:pt idx="19">
                  <c:v>72</c:v>
                </c:pt>
                <c:pt idx="20">
                  <c:v>72</c:v>
                </c:pt>
                <c:pt idx="21">
                  <c:v>72</c:v>
                </c:pt>
                <c:pt idx="22">
                  <c:v>72</c:v>
                </c:pt>
                <c:pt idx="23">
                  <c:v>72</c:v>
                </c:pt>
                <c:pt idx="24">
                  <c:v>72</c:v>
                </c:pt>
                <c:pt idx="25">
                  <c:v>72</c:v>
                </c:pt>
                <c:pt idx="26">
                  <c:v>72</c:v>
                </c:pt>
                <c:pt idx="27">
                  <c:v>72</c:v>
                </c:pt>
                <c:pt idx="28">
                  <c:v>72</c:v>
                </c:pt>
                <c:pt idx="29">
                  <c:v>72</c:v>
                </c:pt>
                <c:pt idx="30">
                  <c:v>72</c:v>
                </c:pt>
                <c:pt idx="31">
                  <c:v>72</c:v>
                </c:pt>
                <c:pt idx="32">
                  <c:v>72</c:v>
                </c:pt>
                <c:pt idx="33">
                  <c:v>72</c:v>
                </c:pt>
                <c:pt idx="34">
                  <c:v>72</c:v>
                </c:pt>
                <c:pt idx="35">
                  <c:v>72</c:v>
                </c:pt>
                <c:pt idx="36">
                  <c:v>72</c:v>
                </c:pt>
                <c:pt idx="37">
                  <c:v>72</c:v>
                </c:pt>
                <c:pt idx="38">
                  <c:v>72</c:v>
                </c:pt>
                <c:pt idx="39">
                  <c:v>72</c:v>
                </c:pt>
                <c:pt idx="40">
                  <c:v>72</c:v>
                </c:pt>
                <c:pt idx="41">
                  <c:v>72</c:v>
                </c:pt>
                <c:pt idx="42">
                  <c:v>72</c:v>
                </c:pt>
                <c:pt idx="43">
                  <c:v>72</c:v>
                </c:pt>
                <c:pt idx="44">
                  <c:v>72</c:v>
                </c:pt>
                <c:pt idx="45">
                  <c:v>72</c:v>
                </c:pt>
                <c:pt idx="4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6-4F60-92D0-260A8A19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630544"/>
        <c:axId val="1383633456"/>
      </c:lineChart>
      <c:catAx>
        <c:axId val="138363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83633456"/>
        <c:crosses val="autoZero"/>
        <c:auto val="1"/>
        <c:lblAlgn val="ctr"/>
        <c:lblOffset val="100"/>
        <c:noMultiLvlLbl val="0"/>
      </c:catAx>
      <c:valAx>
        <c:axId val="138363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contact coverage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83630544"/>
        <c:crosses val="autoZero"/>
        <c:crossBetween val="between"/>
      </c:valAx>
      <c:valAx>
        <c:axId val="13817906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81797264"/>
        <c:crosses val="max"/>
        <c:crossBetween val="between"/>
      </c:valAx>
      <c:catAx>
        <c:axId val="138179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1790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Figure14!$B$1</c:f>
              <c:strCache>
                <c:ptCount val="1"/>
                <c:pt idx="0">
                  <c:v>Estimated need for PMTCT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Figure14!$A$2:$A$48</c:f>
              <c:strCache>
                <c:ptCount val="47"/>
                <c:pt idx="0">
                  <c:v>Isiolo</c:v>
                </c:pt>
                <c:pt idx="1">
                  <c:v>West Pokot</c:v>
                </c:pt>
                <c:pt idx="2">
                  <c:v>Nyandarua</c:v>
                </c:pt>
                <c:pt idx="3">
                  <c:v>Embu</c:v>
                </c:pt>
                <c:pt idx="4">
                  <c:v>Kilifi</c:v>
                </c:pt>
                <c:pt idx="5">
                  <c:v>Migori</c:v>
                </c:pt>
                <c:pt idx="6">
                  <c:v>Kiambu</c:v>
                </c:pt>
                <c:pt idx="7">
                  <c:v>Makueni</c:v>
                </c:pt>
                <c:pt idx="8">
                  <c:v>Siaya</c:v>
                </c:pt>
                <c:pt idx="9">
                  <c:v>Taita-Taveta</c:v>
                </c:pt>
                <c:pt idx="10">
                  <c:v>Bungoma</c:v>
                </c:pt>
                <c:pt idx="11">
                  <c:v>Laikipia</c:v>
                </c:pt>
                <c:pt idx="12">
                  <c:v>Nairobi</c:v>
                </c:pt>
                <c:pt idx="13">
                  <c:v>Trans-Nzoia</c:v>
                </c:pt>
                <c:pt idx="14">
                  <c:v>Homa Bay </c:v>
                </c:pt>
                <c:pt idx="15">
                  <c:v>Kwale</c:v>
                </c:pt>
                <c:pt idx="16">
                  <c:v>Nakuru</c:v>
                </c:pt>
                <c:pt idx="17">
                  <c:v>Kirinyaga</c:v>
                </c:pt>
                <c:pt idx="18">
                  <c:v>Tharaka-Nithi</c:v>
                </c:pt>
                <c:pt idx="19">
                  <c:v>Mombasa</c:v>
                </c:pt>
                <c:pt idx="20">
                  <c:v>Turkana</c:v>
                </c:pt>
                <c:pt idx="21">
                  <c:v>Busia</c:v>
                </c:pt>
                <c:pt idx="22">
                  <c:v>Tana River</c:v>
                </c:pt>
                <c:pt idx="23">
                  <c:v>Lamu</c:v>
                </c:pt>
                <c:pt idx="24">
                  <c:v>Machakos</c:v>
                </c:pt>
                <c:pt idx="25">
                  <c:v>Uasin Gishu</c:v>
                </c:pt>
                <c:pt idx="26">
                  <c:v>Elgeyo-Marakwet</c:v>
                </c:pt>
                <c:pt idx="27">
                  <c:v>Kericho</c:v>
                </c:pt>
                <c:pt idx="28">
                  <c:v>Murang'a</c:v>
                </c:pt>
                <c:pt idx="29">
                  <c:v>Bomet</c:v>
                </c:pt>
                <c:pt idx="30">
                  <c:v>Kajiado</c:v>
                </c:pt>
                <c:pt idx="31">
                  <c:v>Narok</c:v>
                </c:pt>
                <c:pt idx="32">
                  <c:v>Kisumu</c:v>
                </c:pt>
                <c:pt idx="33">
                  <c:v>Kakamega</c:v>
                </c:pt>
                <c:pt idx="34">
                  <c:v>Meru</c:v>
                </c:pt>
                <c:pt idx="35">
                  <c:v>Vihiga</c:v>
                </c:pt>
                <c:pt idx="36">
                  <c:v>Baringo</c:v>
                </c:pt>
                <c:pt idx="37">
                  <c:v>Nyamira</c:v>
                </c:pt>
                <c:pt idx="38">
                  <c:v>Nyeri</c:v>
                </c:pt>
                <c:pt idx="39">
                  <c:v>Kisii</c:v>
                </c:pt>
                <c:pt idx="40">
                  <c:v>Nandi</c:v>
                </c:pt>
                <c:pt idx="41">
                  <c:v>Marsabit</c:v>
                </c:pt>
                <c:pt idx="42">
                  <c:v>Kitui</c:v>
                </c:pt>
                <c:pt idx="43">
                  <c:v>Garissa</c:v>
                </c:pt>
                <c:pt idx="44">
                  <c:v>Samburu</c:v>
                </c:pt>
                <c:pt idx="45">
                  <c:v>Wajir</c:v>
                </c:pt>
                <c:pt idx="46">
                  <c:v>Mandera</c:v>
                </c:pt>
              </c:strCache>
            </c:strRef>
          </c:cat>
          <c:val>
            <c:numRef>
              <c:f>Figure14!$B$2:$B$48</c:f>
              <c:numCache>
                <c:formatCode>0</c:formatCode>
                <c:ptCount val="47"/>
                <c:pt idx="0">
                  <c:v>89.011772153002966</c:v>
                </c:pt>
                <c:pt idx="1">
                  <c:v>116.83589195449899</c:v>
                </c:pt>
                <c:pt idx="2">
                  <c:v>336.87739350521963</c:v>
                </c:pt>
                <c:pt idx="3">
                  <c:v>306.0326039049329</c:v>
                </c:pt>
                <c:pt idx="4">
                  <c:v>1010.134406802403</c:v>
                </c:pt>
                <c:pt idx="5">
                  <c:v>3438.2122430980589</c:v>
                </c:pt>
                <c:pt idx="6">
                  <c:v>1497.5018184609658</c:v>
                </c:pt>
                <c:pt idx="7">
                  <c:v>596.2264209160976</c:v>
                </c:pt>
                <c:pt idx="8">
                  <c:v>4394.8908577070843</c:v>
                </c:pt>
                <c:pt idx="9">
                  <c:v>341.78839647693655</c:v>
                </c:pt>
                <c:pt idx="10">
                  <c:v>1404.9315109231954</c:v>
                </c:pt>
                <c:pt idx="11">
                  <c:v>333.55838899837926</c:v>
                </c:pt>
                <c:pt idx="12">
                  <c:v>7217</c:v>
                </c:pt>
                <c:pt idx="13">
                  <c:v>884.934108946837</c:v>
                </c:pt>
                <c:pt idx="14">
                  <c:v>5474.3900652715138</c:v>
                </c:pt>
                <c:pt idx="15">
                  <c:v>642.23452748912393</c:v>
                </c:pt>
                <c:pt idx="16">
                  <c:v>2141.6466529452882</c:v>
                </c:pt>
                <c:pt idx="17">
                  <c:v>438.96060480655285</c:v>
                </c:pt>
                <c:pt idx="18">
                  <c:v>219.32176739051445</c:v>
                </c:pt>
                <c:pt idx="19">
                  <c:v>1865.5664674376007</c:v>
                </c:pt>
                <c:pt idx="20">
                  <c:v>719.82318311881022</c:v>
                </c:pt>
                <c:pt idx="21">
                  <c:v>1698.6997087772959</c:v>
                </c:pt>
                <c:pt idx="22">
                  <c:v>75.074851696783156</c:v>
                </c:pt>
                <c:pt idx="23">
                  <c:v>87.20135009715321</c:v>
                </c:pt>
                <c:pt idx="24">
                  <c:v>965.07210769154324</c:v>
                </c:pt>
                <c:pt idx="25">
                  <c:v>1327.1484600379827</c:v>
                </c:pt>
                <c:pt idx="26">
                  <c:v>243.27082209349561</c:v>
                </c:pt>
                <c:pt idx="27">
                  <c:v>807.49909025620275</c:v>
                </c:pt>
                <c:pt idx="28">
                  <c:v>693.13888375382521</c:v>
                </c:pt>
                <c:pt idx="29">
                  <c:v>556.83450769137539</c:v>
                </c:pt>
                <c:pt idx="30">
                  <c:v>1101.5903491911167</c:v>
                </c:pt>
                <c:pt idx="31">
                  <c:v>776.3004371690995</c:v>
                </c:pt>
                <c:pt idx="32">
                  <c:v>5866.1370441068921</c:v>
                </c:pt>
                <c:pt idx="33">
                  <c:v>2355.3030516254289</c:v>
                </c:pt>
                <c:pt idx="34">
                  <c:v>858.2666179776661</c:v>
                </c:pt>
                <c:pt idx="35">
                  <c:v>969.06572867407442</c:v>
                </c:pt>
                <c:pt idx="36">
                  <c:v>279.79512465097565</c:v>
                </c:pt>
                <c:pt idx="37">
                  <c:v>755.56608468537331</c:v>
                </c:pt>
                <c:pt idx="38">
                  <c:v>535.52129947344622</c:v>
                </c:pt>
                <c:pt idx="39">
                  <c:v>1933.8037051311535</c:v>
                </c:pt>
                <c:pt idx="40">
                  <c:v>679.87209293262072</c:v>
                </c:pt>
                <c:pt idx="41">
                  <c:v>71.537622601179706</c:v>
                </c:pt>
                <c:pt idx="42">
                  <c:v>760.53108736507738</c:v>
                </c:pt>
                <c:pt idx="43">
                  <c:v>110.64549302198623</c:v>
                </c:pt>
                <c:pt idx="44">
                  <c:v>328.89089001328637</c:v>
                </c:pt>
                <c:pt idx="45">
                  <c:v>64.406753324900464</c:v>
                </c:pt>
                <c:pt idx="46">
                  <c:v>161.94775365311284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E-470E-809D-5EB50285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82284224"/>
        <c:axId val="1882286304"/>
      </c:barChart>
      <c:lineChart>
        <c:grouping val="standard"/>
        <c:varyColors val="0"/>
        <c:ser>
          <c:idx val="1"/>
          <c:order val="1"/>
          <c:tx>
            <c:strRef>
              <c:f>Figure14!$C$1</c:f>
              <c:strCache>
                <c:ptCount val="1"/>
                <c:pt idx="0">
                  <c:v>% of estimated HIV positive pregnant women on ART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Figure14!$A$2:$A$48</c:f>
              <c:strCache>
                <c:ptCount val="47"/>
                <c:pt idx="0">
                  <c:v>Isiolo</c:v>
                </c:pt>
                <c:pt idx="1">
                  <c:v>West Pokot</c:v>
                </c:pt>
                <c:pt idx="2">
                  <c:v>Nyandarua</c:v>
                </c:pt>
                <c:pt idx="3">
                  <c:v>Embu</c:v>
                </c:pt>
                <c:pt idx="4">
                  <c:v>Kilifi</c:v>
                </c:pt>
                <c:pt idx="5">
                  <c:v>Migori</c:v>
                </c:pt>
                <c:pt idx="6">
                  <c:v>Kiambu</c:v>
                </c:pt>
                <c:pt idx="7">
                  <c:v>Makueni</c:v>
                </c:pt>
                <c:pt idx="8">
                  <c:v>Siaya</c:v>
                </c:pt>
                <c:pt idx="9">
                  <c:v>Taita-Taveta</c:v>
                </c:pt>
                <c:pt idx="10">
                  <c:v>Bungoma</c:v>
                </c:pt>
                <c:pt idx="11">
                  <c:v>Laikipia</c:v>
                </c:pt>
                <c:pt idx="12">
                  <c:v>Nairobi</c:v>
                </c:pt>
                <c:pt idx="13">
                  <c:v>Trans-Nzoia</c:v>
                </c:pt>
                <c:pt idx="14">
                  <c:v>Homa Bay </c:v>
                </c:pt>
                <c:pt idx="15">
                  <c:v>Kwale</c:v>
                </c:pt>
                <c:pt idx="16">
                  <c:v>Nakuru</c:v>
                </c:pt>
                <c:pt idx="17">
                  <c:v>Kirinyaga</c:v>
                </c:pt>
                <c:pt idx="18">
                  <c:v>Tharaka-Nithi</c:v>
                </c:pt>
                <c:pt idx="19">
                  <c:v>Mombasa</c:v>
                </c:pt>
                <c:pt idx="20">
                  <c:v>Turkana</c:v>
                </c:pt>
                <c:pt idx="21">
                  <c:v>Busia</c:v>
                </c:pt>
                <c:pt idx="22">
                  <c:v>Tana River</c:v>
                </c:pt>
                <c:pt idx="23">
                  <c:v>Lamu</c:v>
                </c:pt>
                <c:pt idx="24">
                  <c:v>Machakos</c:v>
                </c:pt>
                <c:pt idx="25">
                  <c:v>Uasin Gishu</c:v>
                </c:pt>
                <c:pt idx="26">
                  <c:v>Elgeyo-Marakwet</c:v>
                </c:pt>
                <c:pt idx="27">
                  <c:v>Kericho</c:v>
                </c:pt>
                <c:pt idx="28">
                  <c:v>Murang'a</c:v>
                </c:pt>
                <c:pt idx="29">
                  <c:v>Bomet</c:v>
                </c:pt>
                <c:pt idx="30">
                  <c:v>Kajiado</c:v>
                </c:pt>
                <c:pt idx="31">
                  <c:v>Narok</c:v>
                </c:pt>
                <c:pt idx="32">
                  <c:v>Kisumu</c:v>
                </c:pt>
                <c:pt idx="33">
                  <c:v>Kakamega</c:v>
                </c:pt>
                <c:pt idx="34">
                  <c:v>Meru</c:v>
                </c:pt>
                <c:pt idx="35">
                  <c:v>Vihiga</c:v>
                </c:pt>
                <c:pt idx="36">
                  <c:v>Baringo</c:v>
                </c:pt>
                <c:pt idx="37">
                  <c:v>Nyamira</c:v>
                </c:pt>
                <c:pt idx="38">
                  <c:v>Nyeri</c:v>
                </c:pt>
                <c:pt idx="39">
                  <c:v>Kisii</c:v>
                </c:pt>
                <c:pt idx="40">
                  <c:v>Nandi</c:v>
                </c:pt>
                <c:pt idx="41">
                  <c:v>Marsabit</c:v>
                </c:pt>
                <c:pt idx="42">
                  <c:v>Kitui</c:v>
                </c:pt>
                <c:pt idx="43">
                  <c:v>Garissa</c:v>
                </c:pt>
                <c:pt idx="44">
                  <c:v>Samburu</c:v>
                </c:pt>
                <c:pt idx="45">
                  <c:v>Wajir</c:v>
                </c:pt>
                <c:pt idx="46">
                  <c:v>Mandera</c:v>
                </c:pt>
              </c:strCache>
            </c:strRef>
          </c:cat>
          <c:val>
            <c:numRef>
              <c:f>Figure14!$C$2:$C$48</c:f>
              <c:numCache>
                <c:formatCode>0.0</c:formatCode>
                <c:ptCount val="47"/>
                <c:pt idx="0">
                  <c:v>123.57915963173974</c:v>
                </c:pt>
                <c:pt idx="1">
                  <c:v>118.11438907295991</c:v>
                </c:pt>
                <c:pt idx="2">
                  <c:v>106.56696083539296</c:v>
                </c:pt>
                <c:pt idx="3">
                  <c:v>104.2372596676318</c:v>
                </c:pt>
                <c:pt idx="4">
                  <c:v>98.501743263026626</c:v>
                </c:pt>
                <c:pt idx="5">
                  <c:v>96.678150299553764</c:v>
                </c:pt>
                <c:pt idx="6">
                  <c:v>93.155145643408275</c:v>
                </c:pt>
                <c:pt idx="7">
                  <c:v>92.749999094357392</c:v>
                </c:pt>
                <c:pt idx="8">
                  <c:v>91.333326127106503</c:v>
                </c:pt>
                <c:pt idx="9">
                  <c:v>90.699392722338487</c:v>
                </c:pt>
                <c:pt idx="10">
                  <c:v>88.758775093640182</c:v>
                </c:pt>
                <c:pt idx="11">
                  <c:v>86.941300103655635</c:v>
                </c:pt>
                <c:pt idx="12">
                  <c:v>86.628793127338227</c:v>
                </c:pt>
                <c:pt idx="13">
                  <c:v>85.995103172785221</c:v>
                </c:pt>
                <c:pt idx="14">
                  <c:v>85.689911461713493</c:v>
                </c:pt>
                <c:pt idx="15">
                  <c:v>85.327084817824627</c:v>
                </c:pt>
                <c:pt idx="16">
                  <c:v>83.673933677881053</c:v>
                </c:pt>
                <c:pt idx="17">
                  <c:v>82.923158938240604</c:v>
                </c:pt>
                <c:pt idx="18">
                  <c:v>81.61524600578322</c:v>
                </c:pt>
                <c:pt idx="19">
                  <c:v>79.922105485092857</c:v>
                </c:pt>
                <c:pt idx="20">
                  <c:v>75.574114971260968</c:v>
                </c:pt>
                <c:pt idx="21">
                  <c:v>75.234015370491193</c:v>
                </c:pt>
                <c:pt idx="22">
                  <c:v>74.592221941611271</c:v>
                </c:pt>
                <c:pt idx="23">
                  <c:v>74.540130316310325</c:v>
                </c:pt>
                <c:pt idx="24">
                  <c:v>74.398585792460537</c:v>
                </c:pt>
                <c:pt idx="25">
                  <c:v>72.862986253423728</c:v>
                </c:pt>
                <c:pt idx="26">
                  <c:v>72.7584173378483</c:v>
                </c:pt>
                <c:pt idx="27">
                  <c:v>72.445902052272473</c:v>
                </c:pt>
                <c:pt idx="28">
                  <c:v>68.673105946983043</c:v>
                </c:pt>
                <c:pt idx="29">
                  <c:v>68.60207022437676</c:v>
                </c:pt>
                <c:pt idx="30">
                  <c:v>67.720273743118568</c:v>
                </c:pt>
                <c:pt idx="31">
                  <c:v>67.628456054268668</c:v>
                </c:pt>
                <c:pt idx="32">
                  <c:v>67.011731407623245</c:v>
                </c:pt>
                <c:pt idx="33">
                  <c:v>66.743003577188929</c:v>
                </c:pt>
                <c:pt idx="34">
                  <c:v>64.548706473681847</c:v>
                </c:pt>
                <c:pt idx="35">
                  <c:v>63.669571809562505</c:v>
                </c:pt>
                <c:pt idx="36">
                  <c:v>63.260573328715004</c:v>
                </c:pt>
                <c:pt idx="37">
                  <c:v>63.131473165398688</c:v>
                </c:pt>
                <c:pt idx="38">
                  <c:v>62.555868520895494</c:v>
                </c:pt>
                <c:pt idx="39">
                  <c:v>61.485040950387479</c:v>
                </c:pt>
                <c:pt idx="40">
                  <c:v>60.746720492457499</c:v>
                </c:pt>
                <c:pt idx="41">
                  <c:v>58.710365920529469</c:v>
                </c:pt>
                <c:pt idx="42">
                  <c:v>57.459847106845096</c:v>
                </c:pt>
                <c:pt idx="43">
                  <c:v>42.47800675501594</c:v>
                </c:pt>
                <c:pt idx="44">
                  <c:v>19.763393263150029</c:v>
                </c:pt>
                <c:pt idx="45">
                  <c:v>15.52632213823123</c:v>
                </c:pt>
                <c:pt idx="46">
                  <c:v>11.114695692880959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E-470E-809D-5EB50285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981984"/>
        <c:axId val="1571983232"/>
      </c:lineChart>
      <c:catAx>
        <c:axId val="15719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571983232"/>
        <c:crosses val="autoZero"/>
        <c:auto val="1"/>
        <c:lblAlgn val="ctr"/>
        <c:lblOffset val="100"/>
        <c:noMultiLvlLbl val="0"/>
      </c:catAx>
      <c:valAx>
        <c:axId val="1571983232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contact coverage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571981984"/>
        <c:crosses val="autoZero"/>
        <c:crossBetween val="between"/>
      </c:valAx>
      <c:valAx>
        <c:axId val="1882286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82284224"/>
        <c:crosses val="max"/>
        <c:crossBetween val="between"/>
      </c:valAx>
      <c:catAx>
        <c:axId val="188228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2286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Figure23!$A$2</c:f>
              <c:strCache>
                <c:ptCount val="1"/>
                <c:pt idx="0">
                  <c:v>Estimate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Figure23!$B$1:$D$1</c:f>
              <c:strCache>
                <c:ptCount val="3"/>
                <c:pt idx="0">
                  <c:v>FSW</c:v>
                </c:pt>
                <c:pt idx="1">
                  <c:v>MSM</c:v>
                </c:pt>
                <c:pt idx="2">
                  <c:v>PWID</c:v>
                </c:pt>
              </c:strCache>
            </c:strRef>
          </c:cat>
          <c:val>
            <c:numRef>
              <c:f>Figure23!$B$2:$D$2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C-4864-BFE2-DAEFCCC67089}"/>
            </c:ext>
          </c:extLst>
        </c:ser>
        <c:ser>
          <c:idx val="1"/>
          <c:order val="1"/>
          <c:tx>
            <c:strRef>
              <c:f>Figure23!$A$3</c:f>
              <c:strCache>
                <c:ptCount val="1"/>
                <c:pt idx="0">
                  <c:v>Contact coverage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Figure23!$B$1:$D$1</c:f>
              <c:strCache>
                <c:ptCount val="3"/>
                <c:pt idx="0">
                  <c:v>FSW</c:v>
                </c:pt>
                <c:pt idx="1">
                  <c:v>MSM</c:v>
                </c:pt>
                <c:pt idx="2">
                  <c:v>PWID</c:v>
                </c:pt>
              </c:strCache>
            </c:strRef>
          </c:cat>
          <c:val>
            <c:numRef>
              <c:f>Figure23!$B$3:$D$3</c:f>
              <c:numCache>
                <c:formatCode>0</c:formatCode>
                <c:ptCount val="3"/>
                <c:pt idx="0">
                  <c:v>90.974448999472344</c:v>
                </c:pt>
                <c:pt idx="1">
                  <c:v>121.9356120665534</c:v>
                </c:pt>
                <c:pt idx="2">
                  <c:v>83.423270254287402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C-4864-BFE2-DAEFCCC6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818672"/>
        <c:axId val="1896820336"/>
      </c:barChart>
      <c:catAx>
        <c:axId val="189681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96820336"/>
        <c:crosses val="autoZero"/>
        <c:auto val="1"/>
        <c:lblAlgn val="ctr"/>
        <c:lblOffset val="100"/>
        <c:noMultiLvlLbl val="0"/>
      </c:catAx>
      <c:valAx>
        <c:axId val="18968203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9681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Figure24!$B$1</c:f>
              <c:strCache>
                <c:ptCount val="1"/>
                <c:pt idx="0">
                  <c:v>Estimated need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Figure24!$A$2:$A$47</c:f>
              <c:strCache>
                <c:ptCount val="46"/>
                <c:pt idx="0">
                  <c:v>Nyeri</c:v>
                </c:pt>
                <c:pt idx="1">
                  <c:v>Migori</c:v>
                </c:pt>
                <c:pt idx="2">
                  <c:v>Tharaka-Nithi</c:v>
                </c:pt>
                <c:pt idx="3">
                  <c:v>Taita-Taveta</c:v>
                </c:pt>
                <c:pt idx="4">
                  <c:v>Uasin Gishu</c:v>
                </c:pt>
                <c:pt idx="5">
                  <c:v>Kirinyaga</c:v>
                </c:pt>
                <c:pt idx="6">
                  <c:v>Kisii</c:v>
                </c:pt>
                <c:pt idx="7">
                  <c:v>Busia</c:v>
                </c:pt>
                <c:pt idx="8">
                  <c:v>Kakamega</c:v>
                </c:pt>
                <c:pt idx="9">
                  <c:v>Kiambu</c:v>
                </c:pt>
                <c:pt idx="10">
                  <c:v>Nairobi</c:v>
                </c:pt>
                <c:pt idx="11">
                  <c:v>Murang'a</c:v>
                </c:pt>
                <c:pt idx="12">
                  <c:v>Trans-Nzoia</c:v>
                </c:pt>
                <c:pt idx="13">
                  <c:v>Homa Bay </c:v>
                </c:pt>
                <c:pt idx="14">
                  <c:v>Kericho</c:v>
                </c:pt>
                <c:pt idx="15">
                  <c:v>Kwale</c:v>
                </c:pt>
                <c:pt idx="16">
                  <c:v>Kisumu</c:v>
                </c:pt>
                <c:pt idx="17">
                  <c:v>Kajiado</c:v>
                </c:pt>
                <c:pt idx="18">
                  <c:v>Meru</c:v>
                </c:pt>
                <c:pt idx="19">
                  <c:v>Nakuru</c:v>
                </c:pt>
                <c:pt idx="20">
                  <c:v>Vihiga</c:v>
                </c:pt>
                <c:pt idx="21">
                  <c:v>Siaya</c:v>
                </c:pt>
                <c:pt idx="22">
                  <c:v>Turkana</c:v>
                </c:pt>
                <c:pt idx="23">
                  <c:v>Elgeyo-Marakwet</c:v>
                </c:pt>
                <c:pt idx="24">
                  <c:v>Nandi</c:v>
                </c:pt>
                <c:pt idx="25">
                  <c:v>Nyamira</c:v>
                </c:pt>
                <c:pt idx="26">
                  <c:v>Laikipia</c:v>
                </c:pt>
                <c:pt idx="27">
                  <c:v>Baringo</c:v>
                </c:pt>
                <c:pt idx="28">
                  <c:v>West Pokot</c:v>
                </c:pt>
                <c:pt idx="29">
                  <c:v>Machakos</c:v>
                </c:pt>
                <c:pt idx="30">
                  <c:v>Mombasa</c:v>
                </c:pt>
                <c:pt idx="31">
                  <c:v>Nyandarua</c:v>
                </c:pt>
                <c:pt idx="32">
                  <c:v>Makueni</c:v>
                </c:pt>
                <c:pt idx="33">
                  <c:v>Kitui</c:v>
                </c:pt>
                <c:pt idx="34">
                  <c:v>Embu</c:v>
                </c:pt>
                <c:pt idx="35">
                  <c:v>Bomet</c:v>
                </c:pt>
                <c:pt idx="36">
                  <c:v>Kilifi</c:v>
                </c:pt>
                <c:pt idx="37">
                  <c:v>Narok</c:v>
                </c:pt>
                <c:pt idx="38">
                  <c:v>Tana River</c:v>
                </c:pt>
                <c:pt idx="39">
                  <c:v>Bungoma</c:v>
                </c:pt>
                <c:pt idx="40">
                  <c:v>Samburu</c:v>
                </c:pt>
                <c:pt idx="41">
                  <c:v>Garissa</c:v>
                </c:pt>
                <c:pt idx="42">
                  <c:v>Isiolo</c:v>
                </c:pt>
                <c:pt idx="43">
                  <c:v>Lamu</c:v>
                </c:pt>
                <c:pt idx="44">
                  <c:v>Mandera</c:v>
                </c:pt>
                <c:pt idx="45">
                  <c:v>Marsabit</c:v>
                </c:pt>
              </c:strCache>
            </c:strRef>
          </c:cat>
          <c:val>
            <c:numRef>
              <c:f>Figure24!$B$2:$B$47</c:f>
              <c:numCache>
                <c:formatCode>General</c:formatCode>
                <c:ptCount val="46"/>
                <c:pt idx="0">
                  <c:v>1317</c:v>
                </c:pt>
                <c:pt idx="1">
                  <c:v>5238</c:v>
                </c:pt>
                <c:pt idx="2">
                  <c:v>2593.5</c:v>
                </c:pt>
                <c:pt idx="3">
                  <c:v>1843</c:v>
                </c:pt>
                <c:pt idx="4" formatCode="0">
                  <c:v>2886</c:v>
                </c:pt>
                <c:pt idx="5">
                  <c:v>2496.5</c:v>
                </c:pt>
                <c:pt idx="6" formatCode="0">
                  <c:v>6538</c:v>
                </c:pt>
                <c:pt idx="7" formatCode="0">
                  <c:v>2421</c:v>
                </c:pt>
                <c:pt idx="8" formatCode="0">
                  <c:v>3525</c:v>
                </c:pt>
                <c:pt idx="9">
                  <c:v>5809</c:v>
                </c:pt>
                <c:pt idx="10" formatCode="0">
                  <c:v>39227</c:v>
                </c:pt>
                <c:pt idx="11" formatCode="0">
                  <c:v>2532</c:v>
                </c:pt>
                <c:pt idx="12" formatCode="0">
                  <c:v>3147</c:v>
                </c:pt>
                <c:pt idx="13">
                  <c:v>3823</c:v>
                </c:pt>
                <c:pt idx="14">
                  <c:v>2332.5</c:v>
                </c:pt>
                <c:pt idx="15">
                  <c:v>2833</c:v>
                </c:pt>
                <c:pt idx="16" formatCode="0">
                  <c:v>5277</c:v>
                </c:pt>
                <c:pt idx="17" formatCode="0">
                  <c:v>7645</c:v>
                </c:pt>
                <c:pt idx="18" formatCode="0">
                  <c:v>2743</c:v>
                </c:pt>
                <c:pt idx="19">
                  <c:v>17708</c:v>
                </c:pt>
                <c:pt idx="20" formatCode="0">
                  <c:v>1940</c:v>
                </c:pt>
                <c:pt idx="21" formatCode="0">
                  <c:v>3724</c:v>
                </c:pt>
                <c:pt idx="22" formatCode="0">
                  <c:v>3722</c:v>
                </c:pt>
                <c:pt idx="23">
                  <c:v>1268</c:v>
                </c:pt>
                <c:pt idx="24" formatCode="0">
                  <c:v>2957</c:v>
                </c:pt>
                <c:pt idx="25" formatCode="0">
                  <c:v>1999</c:v>
                </c:pt>
                <c:pt idx="26" formatCode="0">
                  <c:v>1182</c:v>
                </c:pt>
                <c:pt idx="27">
                  <c:v>1970</c:v>
                </c:pt>
                <c:pt idx="28">
                  <c:v>2304</c:v>
                </c:pt>
                <c:pt idx="29" formatCode="0">
                  <c:v>4932</c:v>
                </c:pt>
                <c:pt idx="30" formatCode="0">
                  <c:v>8186.5</c:v>
                </c:pt>
                <c:pt idx="31" formatCode="0">
                  <c:v>1785</c:v>
                </c:pt>
                <c:pt idx="32" formatCode="0">
                  <c:v>2743</c:v>
                </c:pt>
                <c:pt idx="33" formatCode="0">
                  <c:v>2972</c:v>
                </c:pt>
                <c:pt idx="34" formatCode="0">
                  <c:v>1850.5</c:v>
                </c:pt>
                <c:pt idx="35" formatCode="0">
                  <c:v>2603</c:v>
                </c:pt>
                <c:pt idx="36">
                  <c:v>6695.5</c:v>
                </c:pt>
                <c:pt idx="37">
                  <c:v>3107</c:v>
                </c:pt>
                <c:pt idx="38">
                  <c:v>1798</c:v>
                </c:pt>
                <c:pt idx="39" formatCode="0">
                  <c:v>3716</c:v>
                </c:pt>
                <c:pt idx="40" formatCode="0">
                  <c:v>1500</c:v>
                </c:pt>
                <c:pt idx="41" formatCode="0">
                  <c:v>2149</c:v>
                </c:pt>
                <c:pt idx="42" formatCode="0">
                  <c:v>688</c:v>
                </c:pt>
                <c:pt idx="43" formatCode="0">
                  <c:v>749</c:v>
                </c:pt>
                <c:pt idx="44" formatCode="0">
                  <c:v>3952</c:v>
                </c:pt>
                <c:pt idx="45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5-4905-B1E5-8F313D9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4580943"/>
        <c:axId val="1204593839"/>
      </c:barChart>
      <c:lineChart>
        <c:grouping val="standard"/>
        <c:varyColors val="0"/>
        <c:ser>
          <c:idx val="1"/>
          <c:order val="1"/>
          <c:tx>
            <c:strRef>
              <c:f>Figure24!$C$1</c:f>
              <c:strCache>
                <c:ptCount val="1"/>
                <c:pt idx="0">
                  <c:v>Contact coverage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Figure24!$A$2:$A$47</c:f>
              <c:strCache>
                <c:ptCount val="46"/>
                <c:pt idx="0">
                  <c:v>Nyeri</c:v>
                </c:pt>
                <c:pt idx="1">
                  <c:v>Migori</c:v>
                </c:pt>
                <c:pt idx="2">
                  <c:v>Tharaka-Nithi</c:v>
                </c:pt>
                <c:pt idx="3">
                  <c:v>Taita-Taveta</c:v>
                </c:pt>
                <c:pt idx="4">
                  <c:v>Uasin Gishu</c:v>
                </c:pt>
                <c:pt idx="5">
                  <c:v>Kirinyaga</c:v>
                </c:pt>
                <c:pt idx="6">
                  <c:v>Kisii</c:v>
                </c:pt>
                <c:pt idx="7">
                  <c:v>Busia</c:v>
                </c:pt>
                <c:pt idx="8">
                  <c:v>Kakamega</c:v>
                </c:pt>
                <c:pt idx="9">
                  <c:v>Kiambu</c:v>
                </c:pt>
                <c:pt idx="10">
                  <c:v>Nairobi</c:v>
                </c:pt>
                <c:pt idx="11">
                  <c:v>Murang'a</c:v>
                </c:pt>
                <c:pt idx="12">
                  <c:v>Trans-Nzoia</c:v>
                </c:pt>
                <c:pt idx="13">
                  <c:v>Homa Bay </c:v>
                </c:pt>
                <c:pt idx="14">
                  <c:v>Kericho</c:v>
                </c:pt>
                <c:pt idx="15">
                  <c:v>Kwale</c:v>
                </c:pt>
                <c:pt idx="16">
                  <c:v>Kisumu</c:v>
                </c:pt>
                <c:pt idx="17">
                  <c:v>Kajiado</c:v>
                </c:pt>
                <c:pt idx="18">
                  <c:v>Meru</c:v>
                </c:pt>
                <c:pt idx="19">
                  <c:v>Nakuru</c:v>
                </c:pt>
                <c:pt idx="20">
                  <c:v>Vihiga</c:v>
                </c:pt>
                <c:pt idx="21">
                  <c:v>Siaya</c:v>
                </c:pt>
                <c:pt idx="22">
                  <c:v>Turkana</c:v>
                </c:pt>
                <c:pt idx="23">
                  <c:v>Elgeyo-Marakwet</c:v>
                </c:pt>
                <c:pt idx="24">
                  <c:v>Nandi</c:v>
                </c:pt>
                <c:pt idx="25">
                  <c:v>Nyamira</c:v>
                </c:pt>
                <c:pt idx="26">
                  <c:v>Laikipia</c:v>
                </c:pt>
                <c:pt idx="27">
                  <c:v>Baringo</c:v>
                </c:pt>
                <c:pt idx="28">
                  <c:v>West Pokot</c:v>
                </c:pt>
                <c:pt idx="29">
                  <c:v>Machakos</c:v>
                </c:pt>
                <c:pt idx="30">
                  <c:v>Mombasa</c:v>
                </c:pt>
                <c:pt idx="31">
                  <c:v>Nyandarua</c:v>
                </c:pt>
                <c:pt idx="32">
                  <c:v>Makueni</c:v>
                </c:pt>
                <c:pt idx="33">
                  <c:v>Kitui</c:v>
                </c:pt>
                <c:pt idx="34">
                  <c:v>Embu</c:v>
                </c:pt>
                <c:pt idx="35">
                  <c:v>Bomet</c:v>
                </c:pt>
                <c:pt idx="36">
                  <c:v>Kilifi</c:v>
                </c:pt>
                <c:pt idx="37">
                  <c:v>Narok</c:v>
                </c:pt>
                <c:pt idx="38">
                  <c:v>Tana River</c:v>
                </c:pt>
                <c:pt idx="39">
                  <c:v>Bungoma</c:v>
                </c:pt>
                <c:pt idx="40">
                  <c:v>Samburu</c:v>
                </c:pt>
                <c:pt idx="41">
                  <c:v>Garissa</c:v>
                </c:pt>
                <c:pt idx="42">
                  <c:v>Isiolo</c:v>
                </c:pt>
                <c:pt idx="43">
                  <c:v>Lamu</c:v>
                </c:pt>
                <c:pt idx="44">
                  <c:v>Mandera</c:v>
                </c:pt>
                <c:pt idx="45">
                  <c:v>Marsabit</c:v>
                </c:pt>
              </c:strCache>
            </c:strRef>
          </c:cat>
          <c:val>
            <c:numRef>
              <c:f>Figure24!$C$2:$C$47</c:f>
              <c:numCache>
                <c:formatCode>0</c:formatCode>
                <c:ptCount val="46"/>
                <c:pt idx="0">
                  <c:v>211.31359149582386</c:v>
                </c:pt>
                <c:pt idx="1">
                  <c:v>161.81748759068347</c:v>
                </c:pt>
                <c:pt idx="2">
                  <c:v>157.50915750915752</c:v>
                </c:pt>
                <c:pt idx="3">
                  <c:v>147.0971242539338</c:v>
                </c:pt>
                <c:pt idx="4">
                  <c:v>137.5952875952876</c:v>
                </c:pt>
                <c:pt idx="5">
                  <c:v>137.59262968155417</c:v>
                </c:pt>
                <c:pt idx="6">
                  <c:v>125.9406546344448</c:v>
                </c:pt>
                <c:pt idx="7">
                  <c:v>121.43742255266419</c:v>
                </c:pt>
                <c:pt idx="8">
                  <c:v>115.00709219858156</c:v>
                </c:pt>
                <c:pt idx="9">
                  <c:v>112.49784816663797</c:v>
                </c:pt>
                <c:pt idx="10">
                  <c:v>110.04410227649323</c:v>
                </c:pt>
                <c:pt idx="11">
                  <c:v>107.30647709320695</c:v>
                </c:pt>
                <c:pt idx="12">
                  <c:v>105.52907530981888</c:v>
                </c:pt>
                <c:pt idx="13">
                  <c:v>104.99607637980644</c:v>
                </c:pt>
                <c:pt idx="14">
                  <c:v>103.40836012861736</c:v>
                </c:pt>
                <c:pt idx="15">
                  <c:v>101.09424638192729</c:v>
                </c:pt>
                <c:pt idx="16">
                  <c:v>100.87170740951298</c:v>
                </c:pt>
                <c:pt idx="17">
                  <c:v>97.946370176586001</c:v>
                </c:pt>
                <c:pt idx="18">
                  <c:v>95.297119941669706</c:v>
                </c:pt>
                <c:pt idx="19">
                  <c:v>94.612604472554764</c:v>
                </c:pt>
                <c:pt idx="20">
                  <c:v>91.288659793814446</c:v>
                </c:pt>
                <c:pt idx="21">
                  <c:v>89.527389903329748</c:v>
                </c:pt>
                <c:pt idx="22">
                  <c:v>85.626007522837185</c:v>
                </c:pt>
                <c:pt idx="23">
                  <c:v>85.410094637223978</c:v>
                </c:pt>
                <c:pt idx="24">
                  <c:v>83.564423402096722</c:v>
                </c:pt>
                <c:pt idx="25">
                  <c:v>83.141570785392702</c:v>
                </c:pt>
                <c:pt idx="26">
                  <c:v>78.595600676818947</c:v>
                </c:pt>
                <c:pt idx="27">
                  <c:v>76.598984771573612</c:v>
                </c:pt>
                <c:pt idx="28">
                  <c:v>76.475694444444443</c:v>
                </c:pt>
                <c:pt idx="29">
                  <c:v>75.547445255474457</c:v>
                </c:pt>
                <c:pt idx="30">
                  <c:v>69.419165699627442</c:v>
                </c:pt>
                <c:pt idx="31">
                  <c:v>67.22689075630251</c:v>
                </c:pt>
                <c:pt idx="32">
                  <c:v>63.689391177542838</c:v>
                </c:pt>
                <c:pt idx="33">
                  <c:v>59.286675639300135</c:v>
                </c:pt>
                <c:pt idx="34">
                  <c:v>58.848959740610645</c:v>
                </c:pt>
                <c:pt idx="35">
                  <c:v>56.703803303880136</c:v>
                </c:pt>
                <c:pt idx="36">
                  <c:v>52.542752595026514</c:v>
                </c:pt>
                <c:pt idx="37">
                  <c:v>45.83199227550692</c:v>
                </c:pt>
                <c:pt idx="38">
                  <c:v>34.482758620689651</c:v>
                </c:pt>
                <c:pt idx="39">
                  <c:v>30.435952637244352</c:v>
                </c:pt>
                <c:pt idx="40">
                  <c:v>21.666666666666668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5-4905-B1E5-8F313D9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288655"/>
        <c:axId val="1740290319"/>
      </c:lineChart>
      <c:catAx>
        <c:axId val="174028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740290319"/>
        <c:crosses val="autoZero"/>
        <c:auto val="1"/>
        <c:lblAlgn val="ctr"/>
        <c:lblOffset val="100"/>
        <c:noMultiLvlLbl val="0"/>
      </c:catAx>
      <c:valAx>
        <c:axId val="17402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Contact coverage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740288655"/>
        <c:crosses val="autoZero"/>
        <c:crossBetween val="between"/>
      </c:valAx>
      <c:valAx>
        <c:axId val="120459383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04580943"/>
        <c:crosses val="max"/>
        <c:crossBetween val="between"/>
      </c:valAx>
      <c:catAx>
        <c:axId val="1204580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4593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Figure25!$B$1</c:f>
              <c:strCache>
                <c:ptCount val="1"/>
                <c:pt idx="0">
                  <c:v>Estimated need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Figure25!$A$2:$A$47</c:f>
              <c:strCache>
                <c:ptCount val="46"/>
                <c:pt idx="0">
                  <c:v>Tharaka-Nithi</c:v>
                </c:pt>
                <c:pt idx="1">
                  <c:v>Taita-Taveta</c:v>
                </c:pt>
                <c:pt idx="2">
                  <c:v>Migori</c:v>
                </c:pt>
                <c:pt idx="3">
                  <c:v>Nyeri</c:v>
                </c:pt>
                <c:pt idx="4">
                  <c:v>Murang'a</c:v>
                </c:pt>
                <c:pt idx="5">
                  <c:v>Busia</c:v>
                </c:pt>
                <c:pt idx="6">
                  <c:v>Kirinyaga</c:v>
                </c:pt>
                <c:pt idx="7">
                  <c:v>Kisii</c:v>
                </c:pt>
                <c:pt idx="8">
                  <c:v>Kakamega</c:v>
                </c:pt>
                <c:pt idx="9">
                  <c:v>Mombasa</c:v>
                </c:pt>
                <c:pt idx="10">
                  <c:v>Siaya</c:v>
                </c:pt>
                <c:pt idx="11">
                  <c:v>Nakuru</c:v>
                </c:pt>
                <c:pt idx="12">
                  <c:v>Kiambu</c:v>
                </c:pt>
                <c:pt idx="13">
                  <c:v>Kitui</c:v>
                </c:pt>
                <c:pt idx="14">
                  <c:v>Meru</c:v>
                </c:pt>
                <c:pt idx="15">
                  <c:v>Turkana</c:v>
                </c:pt>
                <c:pt idx="16">
                  <c:v>Embu</c:v>
                </c:pt>
                <c:pt idx="17">
                  <c:v>Vihiga</c:v>
                </c:pt>
                <c:pt idx="18">
                  <c:v>Kisumu</c:v>
                </c:pt>
                <c:pt idx="19">
                  <c:v>Kericho</c:v>
                </c:pt>
                <c:pt idx="20">
                  <c:v>Homa Bay </c:v>
                </c:pt>
                <c:pt idx="21">
                  <c:v>Nyandarua</c:v>
                </c:pt>
                <c:pt idx="22">
                  <c:v>Nairobi</c:v>
                </c:pt>
                <c:pt idx="23">
                  <c:v>Nyamira</c:v>
                </c:pt>
                <c:pt idx="24">
                  <c:v>Trans-Nzoia</c:v>
                </c:pt>
                <c:pt idx="25">
                  <c:v>Uasin Gishu</c:v>
                </c:pt>
                <c:pt idx="26">
                  <c:v>Laikipia</c:v>
                </c:pt>
                <c:pt idx="27">
                  <c:v>Kajiado</c:v>
                </c:pt>
                <c:pt idx="28">
                  <c:v>Narok</c:v>
                </c:pt>
                <c:pt idx="29">
                  <c:v>Kilifi</c:v>
                </c:pt>
                <c:pt idx="30">
                  <c:v>Bungoma</c:v>
                </c:pt>
                <c:pt idx="31">
                  <c:v>Bomet</c:v>
                </c:pt>
                <c:pt idx="32">
                  <c:v>Machakos</c:v>
                </c:pt>
                <c:pt idx="33">
                  <c:v>Makueni</c:v>
                </c:pt>
                <c:pt idx="34">
                  <c:v>Baringo</c:v>
                </c:pt>
                <c:pt idx="35">
                  <c:v>Nandi</c:v>
                </c:pt>
                <c:pt idx="36">
                  <c:v>Elgeyo-Marakwet</c:v>
                </c:pt>
                <c:pt idx="37">
                  <c:v>Garissa</c:v>
                </c:pt>
                <c:pt idx="38">
                  <c:v>Isiolo</c:v>
                </c:pt>
                <c:pt idx="39">
                  <c:v>Kwale</c:v>
                </c:pt>
                <c:pt idx="40">
                  <c:v>Lamu</c:v>
                </c:pt>
                <c:pt idx="41">
                  <c:v>Mandera</c:v>
                </c:pt>
                <c:pt idx="42">
                  <c:v>Marsabit</c:v>
                </c:pt>
                <c:pt idx="43">
                  <c:v>Samburu</c:v>
                </c:pt>
                <c:pt idx="44">
                  <c:v>Tana River</c:v>
                </c:pt>
                <c:pt idx="45">
                  <c:v>Wajir</c:v>
                </c:pt>
              </c:strCache>
            </c:strRef>
          </c:cat>
          <c:val>
            <c:numRef>
              <c:f>Figure25!$B$2:$B$47</c:f>
              <c:numCache>
                <c:formatCode>0</c:formatCode>
                <c:ptCount val="46"/>
                <c:pt idx="0">
                  <c:v>218.75</c:v>
                </c:pt>
                <c:pt idx="1">
                  <c:v>219</c:v>
                </c:pt>
                <c:pt idx="2">
                  <c:v>782</c:v>
                </c:pt>
                <c:pt idx="3">
                  <c:v>406</c:v>
                </c:pt>
                <c:pt idx="4">
                  <c:v>904</c:v>
                </c:pt>
                <c:pt idx="5">
                  <c:v>550</c:v>
                </c:pt>
                <c:pt idx="6">
                  <c:v>437</c:v>
                </c:pt>
                <c:pt idx="7">
                  <c:v>885</c:v>
                </c:pt>
                <c:pt idx="8">
                  <c:v>1378</c:v>
                </c:pt>
                <c:pt idx="9">
                  <c:v>3117</c:v>
                </c:pt>
                <c:pt idx="10">
                  <c:v>593</c:v>
                </c:pt>
                <c:pt idx="11">
                  <c:v>2706</c:v>
                </c:pt>
                <c:pt idx="12">
                  <c:v>2580</c:v>
                </c:pt>
                <c:pt idx="13">
                  <c:v>500</c:v>
                </c:pt>
                <c:pt idx="14">
                  <c:v>1026</c:v>
                </c:pt>
                <c:pt idx="15">
                  <c:v>515</c:v>
                </c:pt>
                <c:pt idx="16">
                  <c:v>427</c:v>
                </c:pt>
                <c:pt idx="17">
                  <c:v>202.5</c:v>
                </c:pt>
                <c:pt idx="18">
                  <c:v>4025</c:v>
                </c:pt>
                <c:pt idx="19">
                  <c:v>605</c:v>
                </c:pt>
                <c:pt idx="20">
                  <c:v>983</c:v>
                </c:pt>
                <c:pt idx="21">
                  <c:v>403</c:v>
                </c:pt>
                <c:pt idx="22">
                  <c:v>15271.25</c:v>
                </c:pt>
                <c:pt idx="23">
                  <c:v>193</c:v>
                </c:pt>
                <c:pt idx="24">
                  <c:v>1114</c:v>
                </c:pt>
                <c:pt idx="25">
                  <c:v>1693</c:v>
                </c:pt>
                <c:pt idx="26">
                  <c:v>231.25</c:v>
                </c:pt>
                <c:pt idx="27">
                  <c:v>1759</c:v>
                </c:pt>
                <c:pt idx="28">
                  <c:v>704</c:v>
                </c:pt>
                <c:pt idx="29">
                  <c:v>4588.75</c:v>
                </c:pt>
                <c:pt idx="30">
                  <c:v>1353</c:v>
                </c:pt>
                <c:pt idx="31">
                  <c:v>409</c:v>
                </c:pt>
                <c:pt idx="32">
                  <c:v>2811</c:v>
                </c:pt>
                <c:pt idx="33">
                  <c:v>893</c:v>
                </c:pt>
                <c:pt idx="34">
                  <c:v>568</c:v>
                </c:pt>
                <c:pt idx="35">
                  <c:v>514</c:v>
                </c:pt>
                <c:pt idx="36">
                  <c:v>186</c:v>
                </c:pt>
                <c:pt idx="37">
                  <c:v>1285</c:v>
                </c:pt>
                <c:pt idx="38">
                  <c:v>346</c:v>
                </c:pt>
                <c:pt idx="39">
                  <c:v>1026.25</c:v>
                </c:pt>
                <c:pt idx="40">
                  <c:v>211</c:v>
                </c:pt>
                <c:pt idx="41">
                  <c:v>1052</c:v>
                </c:pt>
                <c:pt idx="42">
                  <c:v>476</c:v>
                </c:pt>
                <c:pt idx="43">
                  <c:v>150</c:v>
                </c:pt>
                <c:pt idx="44">
                  <c:v>212</c:v>
                </c:pt>
                <c:pt idx="45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B-4907-85FA-4FA7D3D3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70462223"/>
        <c:axId val="1270461807"/>
      </c:barChart>
      <c:lineChart>
        <c:grouping val="standard"/>
        <c:varyColors val="0"/>
        <c:ser>
          <c:idx val="1"/>
          <c:order val="1"/>
          <c:tx>
            <c:strRef>
              <c:f>Figure25!$C$1</c:f>
              <c:strCache>
                <c:ptCount val="1"/>
                <c:pt idx="0">
                  <c:v>Contact coverage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Figure25!$A$2:$A$47</c:f>
              <c:strCache>
                <c:ptCount val="46"/>
                <c:pt idx="0">
                  <c:v>Tharaka-Nithi</c:v>
                </c:pt>
                <c:pt idx="1">
                  <c:v>Taita-Taveta</c:v>
                </c:pt>
                <c:pt idx="2">
                  <c:v>Migori</c:v>
                </c:pt>
                <c:pt idx="3">
                  <c:v>Nyeri</c:v>
                </c:pt>
                <c:pt idx="4">
                  <c:v>Murang'a</c:v>
                </c:pt>
                <c:pt idx="5">
                  <c:v>Busia</c:v>
                </c:pt>
                <c:pt idx="6">
                  <c:v>Kirinyaga</c:v>
                </c:pt>
                <c:pt idx="7">
                  <c:v>Kisii</c:v>
                </c:pt>
                <c:pt idx="8">
                  <c:v>Kakamega</c:v>
                </c:pt>
                <c:pt idx="9">
                  <c:v>Mombasa</c:v>
                </c:pt>
                <c:pt idx="10">
                  <c:v>Siaya</c:v>
                </c:pt>
                <c:pt idx="11">
                  <c:v>Nakuru</c:v>
                </c:pt>
                <c:pt idx="12">
                  <c:v>Kiambu</c:v>
                </c:pt>
                <c:pt idx="13">
                  <c:v>Kitui</c:v>
                </c:pt>
                <c:pt idx="14">
                  <c:v>Meru</c:v>
                </c:pt>
                <c:pt idx="15">
                  <c:v>Turkana</c:v>
                </c:pt>
                <c:pt idx="16">
                  <c:v>Embu</c:v>
                </c:pt>
                <c:pt idx="17">
                  <c:v>Vihiga</c:v>
                </c:pt>
                <c:pt idx="18">
                  <c:v>Kisumu</c:v>
                </c:pt>
                <c:pt idx="19">
                  <c:v>Kericho</c:v>
                </c:pt>
                <c:pt idx="20">
                  <c:v>Homa Bay </c:v>
                </c:pt>
                <c:pt idx="21">
                  <c:v>Nyandarua</c:v>
                </c:pt>
                <c:pt idx="22">
                  <c:v>Nairobi</c:v>
                </c:pt>
                <c:pt idx="23">
                  <c:v>Nyamira</c:v>
                </c:pt>
                <c:pt idx="24">
                  <c:v>Trans-Nzoia</c:v>
                </c:pt>
                <c:pt idx="25">
                  <c:v>Uasin Gishu</c:v>
                </c:pt>
                <c:pt idx="26">
                  <c:v>Laikipia</c:v>
                </c:pt>
                <c:pt idx="27">
                  <c:v>Kajiado</c:v>
                </c:pt>
                <c:pt idx="28">
                  <c:v>Narok</c:v>
                </c:pt>
                <c:pt idx="29">
                  <c:v>Kilifi</c:v>
                </c:pt>
                <c:pt idx="30">
                  <c:v>Bungoma</c:v>
                </c:pt>
                <c:pt idx="31">
                  <c:v>Bomet</c:v>
                </c:pt>
                <c:pt idx="32">
                  <c:v>Machakos</c:v>
                </c:pt>
                <c:pt idx="33">
                  <c:v>Makueni</c:v>
                </c:pt>
                <c:pt idx="34">
                  <c:v>Baringo</c:v>
                </c:pt>
                <c:pt idx="35">
                  <c:v>Nandi</c:v>
                </c:pt>
                <c:pt idx="36">
                  <c:v>Elgeyo-Marakwet</c:v>
                </c:pt>
                <c:pt idx="37">
                  <c:v>Garissa</c:v>
                </c:pt>
                <c:pt idx="38">
                  <c:v>Isiolo</c:v>
                </c:pt>
                <c:pt idx="39">
                  <c:v>Kwale</c:v>
                </c:pt>
                <c:pt idx="40">
                  <c:v>Lamu</c:v>
                </c:pt>
                <c:pt idx="41">
                  <c:v>Mandera</c:v>
                </c:pt>
                <c:pt idx="42">
                  <c:v>Marsabit</c:v>
                </c:pt>
                <c:pt idx="43">
                  <c:v>Samburu</c:v>
                </c:pt>
                <c:pt idx="44">
                  <c:v>Tana River</c:v>
                </c:pt>
                <c:pt idx="45">
                  <c:v>Wajir</c:v>
                </c:pt>
              </c:strCache>
            </c:strRef>
          </c:cat>
          <c:val>
            <c:numRef>
              <c:f>Figure25!$C$2:$C$47</c:f>
              <c:numCache>
                <c:formatCode>0</c:formatCode>
                <c:ptCount val="46"/>
                <c:pt idx="0">
                  <c:v>735.54285714285709</c:v>
                </c:pt>
                <c:pt idx="1">
                  <c:v>365.75342465753425</c:v>
                </c:pt>
                <c:pt idx="2">
                  <c:v>346.80306905370844</c:v>
                </c:pt>
                <c:pt idx="3">
                  <c:v>329.31034482758622</c:v>
                </c:pt>
                <c:pt idx="4">
                  <c:v>323.78318584070797</c:v>
                </c:pt>
                <c:pt idx="5">
                  <c:v>311.27272727272725</c:v>
                </c:pt>
                <c:pt idx="6">
                  <c:v>287.18535469107553</c:v>
                </c:pt>
                <c:pt idx="7">
                  <c:v>254.91525423728814</c:v>
                </c:pt>
                <c:pt idx="8">
                  <c:v>237.44557329462992</c:v>
                </c:pt>
                <c:pt idx="9">
                  <c:v>216.1052293872313</c:v>
                </c:pt>
                <c:pt idx="10">
                  <c:v>192.58010118043845</c:v>
                </c:pt>
                <c:pt idx="11">
                  <c:v>182.81596452328159</c:v>
                </c:pt>
                <c:pt idx="12">
                  <c:v>179.6124031007752</c:v>
                </c:pt>
                <c:pt idx="13">
                  <c:v>173</c:v>
                </c:pt>
                <c:pt idx="14">
                  <c:v>161.7933723196881</c:v>
                </c:pt>
                <c:pt idx="15">
                  <c:v>157.47572815533979</c:v>
                </c:pt>
                <c:pt idx="16">
                  <c:v>138.87587822014052</c:v>
                </c:pt>
                <c:pt idx="17">
                  <c:v>133.33333333333334</c:v>
                </c:pt>
                <c:pt idx="18">
                  <c:v>128.99378881987579</c:v>
                </c:pt>
                <c:pt idx="19">
                  <c:v>117.85123966942149</c:v>
                </c:pt>
                <c:pt idx="20">
                  <c:v>112.91963377416073</c:v>
                </c:pt>
                <c:pt idx="21">
                  <c:v>108.93300248138956</c:v>
                </c:pt>
                <c:pt idx="22">
                  <c:v>108.1771302283703</c:v>
                </c:pt>
                <c:pt idx="23">
                  <c:v>107.25388601036269</c:v>
                </c:pt>
                <c:pt idx="24">
                  <c:v>95.421903052064621</c:v>
                </c:pt>
                <c:pt idx="25">
                  <c:v>94.32959243945659</c:v>
                </c:pt>
                <c:pt idx="26">
                  <c:v>86.486486486486484</c:v>
                </c:pt>
                <c:pt idx="27">
                  <c:v>78.851620238772028</c:v>
                </c:pt>
                <c:pt idx="28">
                  <c:v>76.98863636363636</c:v>
                </c:pt>
                <c:pt idx="29">
                  <c:v>75.750476709343502</c:v>
                </c:pt>
                <c:pt idx="30">
                  <c:v>68.957871396895797</c:v>
                </c:pt>
                <c:pt idx="31">
                  <c:v>59.168704156479222</c:v>
                </c:pt>
                <c:pt idx="32">
                  <c:v>56.278904304517965</c:v>
                </c:pt>
                <c:pt idx="33">
                  <c:v>36.618141097424413</c:v>
                </c:pt>
                <c:pt idx="34">
                  <c:v>12.323943661971832</c:v>
                </c:pt>
                <c:pt idx="35">
                  <c:v>6.6147859922178993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B-4907-85FA-4FA7D3D3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31999"/>
        <c:axId val="1179232415"/>
      </c:lineChart>
      <c:catAx>
        <c:axId val="117923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79232415"/>
        <c:crosses val="autoZero"/>
        <c:auto val="1"/>
        <c:lblAlgn val="ctr"/>
        <c:lblOffset val="100"/>
        <c:noMultiLvlLbl val="0"/>
      </c:catAx>
      <c:valAx>
        <c:axId val="117923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contact</a:t>
                </a:r>
                <a:r>
                  <a:rPr lang="en-US" baseline="0"/>
                  <a:t> coverage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79231999"/>
        <c:crosses val="autoZero"/>
        <c:crossBetween val="between"/>
      </c:valAx>
      <c:valAx>
        <c:axId val="12704618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70462223"/>
        <c:crosses val="max"/>
        <c:crossBetween val="between"/>
      </c:valAx>
      <c:catAx>
        <c:axId val="1270462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0461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Figure26!$B$1</c:f>
              <c:strCache>
                <c:ptCount val="1"/>
                <c:pt idx="0">
                  <c:v>Estimated need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Figure26!$A$2:$A$48</c:f>
              <c:strCache>
                <c:ptCount val="47"/>
                <c:pt idx="0">
                  <c:v>Kwale</c:v>
                </c:pt>
                <c:pt idx="1">
                  <c:v>Nairobi</c:v>
                </c:pt>
                <c:pt idx="2">
                  <c:v>Kilifi</c:v>
                </c:pt>
                <c:pt idx="3">
                  <c:v>Nakuru</c:v>
                </c:pt>
                <c:pt idx="4">
                  <c:v>Kisii</c:v>
                </c:pt>
                <c:pt idx="5">
                  <c:v>Mombasa</c:v>
                </c:pt>
                <c:pt idx="6">
                  <c:v>Kisumu</c:v>
                </c:pt>
                <c:pt idx="7">
                  <c:v>Kiambu</c:v>
                </c:pt>
                <c:pt idx="8">
                  <c:v>Murang'a</c:v>
                </c:pt>
                <c:pt idx="9">
                  <c:v>Kajiado</c:v>
                </c:pt>
                <c:pt idx="10">
                  <c:v>Kericho</c:v>
                </c:pt>
                <c:pt idx="11">
                  <c:v>Taita-Taveta</c:v>
                </c:pt>
                <c:pt idx="12">
                  <c:v>Vihiga</c:v>
                </c:pt>
                <c:pt idx="13">
                  <c:v>Trans-Nzoia</c:v>
                </c:pt>
                <c:pt idx="14">
                  <c:v>Laikipia</c:v>
                </c:pt>
                <c:pt idx="15">
                  <c:v>Nyeri</c:v>
                </c:pt>
                <c:pt idx="16">
                  <c:v>Bomet</c:v>
                </c:pt>
                <c:pt idx="17">
                  <c:v>Homa Bay </c:v>
                </c:pt>
                <c:pt idx="18">
                  <c:v>Busia</c:v>
                </c:pt>
                <c:pt idx="19">
                  <c:v>Nandi</c:v>
                </c:pt>
                <c:pt idx="20">
                  <c:v>Tana River</c:v>
                </c:pt>
                <c:pt idx="21">
                  <c:v>West Pokot</c:v>
                </c:pt>
                <c:pt idx="22">
                  <c:v>Machakos</c:v>
                </c:pt>
                <c:pt idx="23">
                  <c:v>Meru</c:v>
                </c:pt>
                <c:pt idx="24">
                  <c:v>Migori</c:v>
                </c:pt>
                <c:pt idx="25">
                  <c:v>Nyamira</c:v>
                </c:pt>
                <c:pt idx="26">
                  <c:v>Siaya</c:v>
                </c:pt>
                <c:pt idx="27">
                  <c:v>Baringo</c:v>
                </c:pt>
                <c:pt idx="28">
                  <c:v>Bungoma</c:v>
                </c:pt>
                <c:pt idx="29">
                  <c:v>Elgeyo-Marakwet</c:v>
                </c:pt>
                <c:pt idx="30">
                  <c:v>Embu</c:v>
                </c:pt>
                <c:pt idx="31">
                  <c:v>Garissa</c:v>
                </c:pt>
                <c:pt idx="32">
                  <c:v>Isiolo</c:v>
                </c:pt>
                <c:pt idx="33">
                  <c:v>Kakamega</c:v>
                </c:pt>
                <c:pt idx="34">
                  <c:v>Kirinyaga</c:v>
                </c:pt>
                <c:pt idx="35">
                  <c:v>Kitui</c:v>
                </c:pt>
                <c:pt idx="36">
                  <c:v>Lamu</c:v>
                </c:pt>
                <c:pt idx="37">
                  <c:v>Makueni</c:v>
                </c:pt>
                <c:pt idx="38">
                  <c:v>Mandera</c:v>
                </c:pt>
                <c:pt idx="39">
                  <c:v>Marsabit</c:v>
                </c:pt>
                <c:pt idx="40">
                  <c:v>Narok</c:v>
                </c:pt>
                <c:pt idx="41">
                  <c:v>Nyandarua</c:v>
                </c:pt>
                <c:pt idx="42">
                  <c:v>Samburu</c:v>
                </c:pt>
                <c:pt idx="43">
                  <c:v>Tharaka-Nithi</c:v>
                </c:pt>
                <c:pt idx="44">
                  <c:v>Turkana</c:v>
                </c:pt>
                <c:pt idx="45">
                  <c:v>Uasin Gishu</c:v>
                </c:pt>
                <c:pt idx="46">
                  <c:v>Wajir</c:v>
                </c:pt>
              </c:strCache>
            </c:strRef>
          </c:cat>
          <c:val>
            <c:numRef>
              <c:f>Figure26!$B$2:$B$48</c:f>
              <c:numCache>
                <c:formatCode>General</c:formatCode>
                <c:ptCount val="47"/>
                <c:pt idx="0">
                  <c:v>1127</c:v>
                </c:pt>
                <c:pt idx="1">
                  <c:v>4198</c:v>
                </c:pt>
                <c:pt idx="2">
                  <c:v>3168</c:v>
                </c:pt>
                <c:pt idx="3">
                  <c:v>9</c:v>
                </c:pt>
                <c:pt idx="4">
                  <c:v>29</c:v>
                </c:pt>
                <c:pt idx="5">
                  <c:v>1992</c:v>
                </c:pt>
                <c:pt idx="6">
                  <c:v>390</c:v>
                </c:pt>
                <c:pt idx="7">
                  <c:v>1045</c:v>
                </c:pt>
                <c:pt idx="8">
                  <c:v>412</c:v>
                </c:pt>
                <c:pt idx="9">
                  <c:v>436</c:v>
                </c:pt>
                <c:pt idx="10">
                  <c:v>180</c:v>
                </c:pt>
                <c:pt idx="11">
                  <c:v>514</c:v>
                </c:pt>
                <c:pt idx="12">
                  <c:v>407</c:v>
                </c:pt>
                <c:pt idx="13">
                  <c:v>180</c:v>
                </c:pt>
                <c:pt idx="14">
                  <c:v>375</c:v>
                </c:pt>
                <c:pt idx="15">
                  <c:v>121</c:v>
                </c:pt>
                <c:pt idx="16">
                  <c:v>582</c:v>
                </c:pt>
                <c:pt idx="17">
                  <c:v>55</c:v>
                </c:pt>
                <c:pt idx="18">
                  <c:v>281</c:v>
                </c:pt>
                <c:pt idx="19">
                  <c:v>661</c:v>
                </c:pt>
                <c:pt idx="20">
                  <c:v>524</c:v>
                </c:pt>
                <c:pt idx="21">
                  <c:v>617</c:v>
                </c:pt>
                <c:pt idx="22">
                  <c:v>40</c:v>
                </c:pt>
                <c:pt idx="23">
                  <c:v>60</c:v>
                </c:pt>
                <c:pt idx="24">
                  <c:v>153</c:v>
                </c:pt>
                <c:pt idx="25">
                  <c:v>654</c:v>
                </c:pt>
                <c:pt idx="26">
                  <c:v>567</c:v>
                </c:pt>
                <c:pt idx="27">
                  <c:v>339</c:v>
                </c:pt>
                <c:pt idx="28">
                  <c:v>413</c:v>
                </c:pt>
                <c:pt idx="29">
                  <c:v>291</c:v>
                </c:pt>
                <c:pt idx="30">
                  <c:v>75</c:v>
                </c:pt>
                <c:pt idx="31">
                  <c:v>299</c:v>
                </c:pt>
                <c:pt idx="32">
                  <c:v>817</c:v>
                </c:pt>
                <c:pt idx="33">
                  <c:v>329</c:v>
                </c:pt>
                <c:pt idx="34">
                  <c:v>381</c:v>
                </c:pt>
                <c:pt idx="35">
                  <c:v>387</c:v>
                </c:pt>
                <c:pt idx="36">
                  <c:v>450</c:v>
                </c:pt>
                <c:pt idx="37">
                  <c:v>399</c:v>
                </c:pt>
                <c:pt idx="38">
                  <c:v>519</c:v>
                </c:pt>
                <c:pt idx="39">
                  <c:v>392</c:v>
                </c:pt>
                <c:pt idx="40">
                  <c:v>403</c:v>
                </c:pt>
                <c:pt idx="41">
                  <c:v>257</c:v>
                </c:pt>
                <c:pt idx="42">
                  <c:v>488</c:v>
                </c:pt>
                <c:pt idx="43">
                  <c:v>568</c:v>
                </c:pt>
                <c:pt idx="44">
                  <c:v>609</c:v>
                </c:pt>
                <c:pt idx="45">
                  <c:v>676</c:v>
                </c:pt>
                <c:pt idx="46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5-4E43-BD8C-D0A9F1366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34888287"/>
        <c:axId val="1726187039"/>
      </c:barChart>
      <c:lineChart>
        <c:grouping val="standard"/>
        <c:varyColors val="0"/>
        <c:ser>
          <c:idx val="1"/>
          <c:order val="1"/>
          <c:tx>
            <c:strRef>
              <c:f>Figure26!$C$1</c:f>
              <c:strCache>
                <c:ptCount val="1"/>
                <c:pt idx="0">
                  <c:v>Contact coverage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Figure26!$A$2:$A$48</c:f>
              <c:strCache>
                <c:ptCount val="47"/>
                <c:pt idx="0">
                  <c:v>Kwale</c:v>
                </c:pt>
                <c:pt idx="1">
                  <c:v>Nairobi</c:v>
                </c:pt>
                <c:pt idx="2">
                  <c:v>Kilifi</c:v>
                </c:pt>
                <c:pt idx="3">
                  <c:v>Nakuru</c:v>
                </c:pt>
                <c:pt idx="4">
                  <c:v>Kisii</c:v>
                </c:pt>
                <c:pt idx="5">
                  <c:v>Mombasa</c:v>
                </c:pt>
                <c:pt idx="6">
                  <c:v>Kisumu</c:v>
                </c:pt>
                <c:pt idx="7">
                  <c:v>Kiambu</c:v>
                </c:pt>
                <c:pt idx="8">
                  <c:v>Murang'a</c:v>
                </c:pt>
                <c:pt idx="9">
                  <c:v>Kajiado</c:v>
                </c:pt>
                <c:pt idx="10">
                  <c:v>Kericho</c:v>
                </c:pt>
                <c:pt idx="11">
                  <c:v>Taita-Taveta</c:v>
                </c:pt>
                <c:pt idx="12">
                  <c:v>Vihiga</c:v>
                </c:pt>
                <c:pt idx="13">
                  <c:v>Trans-Nzoia</c:v>
                </c:pt>
                <c:pt idx="14">
                  <c:v>Laikipia</c:v>
                </c:pt>
                <c:pt idx="15">
                  <c:v>Nyeri</c:v>
                </c:pt>
                <c:pt idx="16">
                  <c:v>Bomet</c:v>
                </c:pt>
                <c:pt idx="17">
                  <c:v>Homa Bay </c:v>
                </c:pt>
                <c:pt idx="18">
                  <c:v>Busia</c:v>
                </c:pt>
                <c:pt idx="19">
                  <c:v>Nandi</c:v>
                </c:pt>
                <c:pt idx="20">
                  <c:v>Tana River</c:v>
                </c:pt>
                <c:pt idx="21">
                  <c:v>West Pokot</c:v>
                </c:pt>
                <c:pt idx="22">
                  <c:v>Machakos</c:v>
                </c:pt>
                <c:pt idx="23">
                  <c:v>Meru</c:v>
                </c:pt>
                <c:pt idx="24">
                  <c:v>Migori</c:v>
                </c:pt>
                <c:pt idx="25">
                  <c:v>Nyamira</c:v>
                </c:pt>
                <c:pt idx="26">
                  <c:v>Siaya</c:v>
                </c:pt>
                <c:pt idx="27">
                  <c:v>Baringo</c:v>
                </c:pt>
                <c:pt idx="28">
                  <c:v>Bungoma</c:v>
                </c:pt>
                <c:pt idx="29">
                  <c:v>Elgeyo-Marakwet</c:v>
                </c:pt>
                <c:pt idx="30">
                  <c:v>Embu</c:v>
                </c:pt>
                <c:pt idx="31">
                  <c:v>Garissa</c:v>
                </c:pt>
                <c:pt idx="32">
                  <c:v>Isiolo</c:v>
                </c:pt>
                <c:pt idx="33">
                  <c:v>Kakamega</c:v>
                </c:pt>
                <c:pt idx="34">
                  <c:v>Kirinyaga</c:v>
                </c:pt>
                <c:pt idx="35">
                  <c:v>Kitui</c:v>
                </c:pt>
                <c:pt idx="36">
                  <c:v>Lamu</c:v>
                </c:pt>
                <c:pt idx="37">
                  <c:v>Makueni</c:v>
                </c:pt>
                <c:pt idx="38">
                  <c:v>Mandera</c:v>
                </c:pt>
                <c:pt idx="39">
                  <c:v>Marsabit</c:v>
                </c:pt>
                <c:pt idx="40">
                  <c:v>Narok</c:v>
                </c:pt>
                <c:pt idx="41">
                  <c:v>Nyandarua</c:v>
                </c:pt>
                <c:pt idx="42">
                  <c:v>Samburu</c:v>
                </c:pt>
                <c:pt idx="43">
                  <c:v>Tharaka-Nithi</c:v>
                </c:pt>
                <c:pt idx="44">
                  <c:v>Turkana</c:v>
                </c:pt>
                <c:pt idx="45">
                  <c:v>Uasin Gishu</c:v>
                </c:pt>
                <c:pt idx="46">
                  <c:v>Wajir</c:v>
                </c:pt>
              </c:strCache>
            </c:strRef>
          </c:cat>
          <c:val>
            <c:numRef>
              <c:f>Figure26!$C$2:$C$48</c:f>
              <c:numCache>
                <c:formatCode>0</c:formatCode>
                <c:ptCount val="47"/>
                <c:pt idx="0">
                  <c:v>240.63886424134873</c:v>
                </c:pt>
                <c:pt idx="1">
                  <c:v>231.58646974749882</c:v>
                </c:pt>
                <c:pt idx="2">
                  <c:v>178.125</c:v>
                </c:pt>
                <c:pt idx="3">
                  <c:v>177.77777777777777</c:v>
                </c:pt>
                <c:pt idx="4">
                  <c:v>158.62068965517241</c:v>
                </c:pt>
                <c:pt idx="5">
                  <c:v>128.46385542168673</c:v>
                </c:pt>
                <c:pt idx="6">
                  <c:v>104.61538461538461</c:v>
                </c:pt>
                <c:pt idx="7">
                  <c:v>56.650717703349287</c:v>
                </c:pt>
                <c:pt idx="8">
                  <c:v>51.213592233009706</c:v>
                </c:pt>
                <c:pt idx="9">
                  <c:v>26.376146788990823</c:v>
                </c:pt>
                <c:pt idx="10">
                  <c:v>22.222222222222221</c:v>
                </c:pt>
                <c:pt idx="11">
                  <c:v>15.953307392996109</c:v>
                </c:pt>
                <c:pt idx="12">
                  <c:v>15.724815724815723</c:v>
                </c:pt>
                <c:pt idx="13">
                  <c:v>15</c:v>
                </c:pt>
                <c:pt idx="14">
                  <c:v>14.933333333333334</c:v>
                </c:pt>
                <c:pt idx="15">
                  <c:v>14.87603305785124</c:v>
                </c:pt>
                <c:pt idx="16">
                  <c:v>13.058419243986254</c:v>
                </c:pt>
                <c:pt idx="17">
                  <c:v>10.909090909090908</c:v>
                </c:pt>
                <c:pt idx="18">
                  <c:v>10.676156583629894</c:v>
                </c:pt>
                <c:pt idx="19">
                  <c:v>6.3540090771558244</c:v>
                </c:pt>
                <c:pt idx="20">
                  <c:v>6.1068702290076331</c:v>
                </c:pt>
                <c:pt idx="21">
                  <c:v>5.3484602917341979</c:v>
                </c:pt>
                <c:pt idx="22">
                  <c:v>5</c:v>
                </c:pt>
                <c:pt idx="23">
                  <c:v>5</c:v>
                </c:pt>
                <c:pt idx="24">
                  <c:v>3.9215686274509802</c:v>
                </c:pt>
                <c:pt idx="25">
                  <c:v>3.8226299694189603</c:v>
                </c:pt>
                <c:pt idx="26">
                  <c:v>0.88183421516754856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5-4E43-BD8C-D0A9F1366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739007"/>
        <c:axId val="1132739423"/>
      </c:lineChart>
      <c:catAx>
        <c:axId val="113273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32739423"/>
        <c:crosses val="autoZero"/>
        <c:auto val="1"/>
        <c:lblAlgn val="ctr"/>
        <c:lblOffset val="100"/>
        <c:noMultiLvlLbl val="0"/>
      </c:catAx>
      <c:valAx>
        <c:axId val="113273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contact coverage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32739007"/>
        <c:crosses val="autoZero"/>
        <c:crossBetween val="between"/>
      </c:valAx>
      <c:valAx>
        <c:axId val="172618703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need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34888287"/>
        <c:crosses val="max"/>
        <c:crossBetween val="between"/>
      </c:valAx>
      <c:catAx>
        <c:axId val="113488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6187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Figure27!$A$1:$A$3</c:f>
              <c:strCache>
                <c:ptCount val="3"/>
                <c:pt idx="0">
                  <c:v>Estimated need</c:v>
                </c:pt>
                <c:pt idx="1">
                  <c:v>Contact coverage (AGYW)</c:v>
                </c:pt>
                <c:pt idx="2">
                  <c:v>Contact coverage (ABYM)</c:v>
                </c:pt>
              </c:strCache>
            </c:strRef>
          </c:cat>
          <c:val>
            <c:numRef>
              <c:f>Figure27!$B$1:$B$3</c:f>
              <c:numCache>
                <c:formatCode>0</c:formatCode>
                <c:ptCount val="3"/>
                <c:pt idx="0" formatCode="General">
                  <c:v>100</c:v>
                </c:pt>
                <c:pt idx="1">
                  <c:v>33.457726326546634</c:v>
                </c:pt>
                <c:pt idx="2">
                  <c:v>44.980740697631127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A-40BA-9185-ABA32CAC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4635632"/>
        <c:axId val="1690624208"/>
      </c:barChart>
      <c:catAx>
        <c:axId val="19746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690624208"/>
        <c:crosses val="autoZero"/>
        <c:auto val="1"/>
        <c:lblAlgn val="ctr"/>
        <c:lblOffset val="100"/>
        <c:noMultiLvlLbl val="0"/>
      </c:catAx>
      <c:valAx>
        <c:axId val="16906242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7463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962025</xdr:rowOff>
    </xdr:from>
    <xdr:to>
      <xdr:col>21</xdr:col>
      <xdr:colOff>180974</xdr:colOff>
      <xdr:row>17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002994-851A-4971-A14C-C66FADE73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18</xdr:row>
      <xdr:rowOff>95250</xdr:rowOff>
    </xdr:from>
    <xdr:to>
      <xdr:col>15</xdr:col>
      <xdr:colOff>295275</xdr:colOff>
      <xdr:row>25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19BF56-11C5-75B5-658F-BFA149E8D42C}"/>
            </a:ext>
          </a:extLst>
        </xdr:cNvPr>
        <xdr:cNvSpPr txBox="1"/>
      </xdr:nvSpPr>
      <xdr:spPr>
        <a:xfrm>
          <a:off x="8048625" y="5048250"/>
          <a:ext cx="4162425" cy="1304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23 counties with 500+ new infections, accounting for 85% of all new infections in the country</a:t>
          </a:r>
        </a:p>
        <a:p>
          <a:endParaRPr lang="en-US" sz="1400"/>
        </a:p>
        <a:p>
          <a:r>
            <a:rPr lang="en-US" sz="1400"/>
            <a:t>10 counties</a:t>
          </a:r>
          <a:r>
            <a:rPr lang="en-US" sz="1400" baseline="0"/>
            <a:t> with 1000+ new infections accounting for 57% of all new infections in the country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14287</xdr:rowOff>
    </xdr:from>
    <xdr:to>
      <xdr:col>10</xdr:col>
      <xdr:colOff>152400</xdr:colOff>
      <xdr:row>15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D16EB1-B6FE-2BB1-36C3-F4CE79AD9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462914</xdr:colOff>
      <xdr:row>0</xdr:row>
      <xdr:rowOff>245745</xdr:rowOff>
    </xdr:from>
    <xdr:to>
      <xdr:col>18</xdr:col>
      <xdr:colOff>514350</xdr:colOff>
      <xdr:row>12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8DBB8B-CEA6-3F19-900D-67E7140F4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0</xdr:row>
      <xdr:rowOff>207645</xdr:rowOff>
    </xdr:from>
    <xdr:to>
      <xdr:col>13</xdr:col>
      <xdr:colOff>533400</xdr:colOff>
      <xdr:row>14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2D8D2F-1DE8-9E32-387C-3B3AC3DD9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9523</xdr:colOff>
      <xdr:row>2</xdr:row>
      <xdr:rowOff>80962</xdr:rowOff>
    </xdr:from>
    <xdr:to>
      <xdr:col>29</xdr:col>
      <xdr:colOff>47625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612A3B-EFA5-149B-1076-53B6AB9C7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22</xdr:row>
      <xdr:rowOff>176212</xdr:rowOff>
    </xdr:from>
    <xdr:to>
      <xdr:col>29</xdr:col>
      <xdr:colOff>47625</xdr:colOff>
      <xdr:row>42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67F7F4-8265-CDBE-130F-A5366F3C0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43</xdr:row>
      <xdr:rowOff>61912</xdr:rowOff>
    </xdr:from>
    <xdr:to>
      <xdr:col>29</xdr:col>
      <xdr:colOff>76200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12D85E-38E6-27D7-CB8D-F13D2506C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65</xdr:row>
      <xdr:rowOff>0</xdr:rowOff>
    </xdr:from>
    <xdr:to>
      <xdr:col>29</xdr:col>
      <xdr:colOff>38102</xdr:colOff>
      <xdr:row>84</xdr:row>
      <xdr:rowOff>128588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18BC60-60B0-48AE-A607-AE40717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485775</xdr:colOff>
      <xdr:row>86</xdr:row>
      <xdr:rowOff>495300</xdr:rowOff>
    </xdr:from>
    <xdr:to>
      <xdr:col>29</xdr:col>
      <xdr:colOff>523877</xdr:colOff>
      <xdr:row>108</xdr:row>
      <xdr:rowOff>52388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3835C8-F85C-F087-33B3-BD2A17778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14286</xdr:colOff>
      <xdr:row>2</xdr:row>
      <xdr:rowOff>9525</xdr:rowOff>
    </xdr:from>
    <xdr:to>
      <xdr:col>19</xdr:col>
      <xdr:colOff>152400</xdr:colOff>
      <xdr:row>23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B6C87A-3091-926C-BF92-4B7A7E6EC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6</xdr:row>
      <xdr:rowOff>0</xdr:rowOff>
    </xdr:from>
    <xdr:to>
      <xdr:col>25</xdr:col>
      <xdr:colOff>272143</xdr:colOff>
      <xdr:row>28</xdr:row>
      <xdr:rowOff>95250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901335D-2E3F-6579-3062-FDAF88F3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07929" y="1143000"/>
          <a:ext cx="7620000" cy="428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0</xdr:row>
      <xdr:rowOff>714375</xdr:rowOff>
    </xdr:from>
    <xdr:to>
      <xdr:col>17</xdr:col>
      <xdr:colOff>438149</xdr:colOff>
      <xdr:row>17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1CEFB7-EE89-5E38-8432-1BCB8A65A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809625</xdr:rowOff>
    </xdr:from>
    <xdr:to>
      <xdr:col>17</xdr:col>
      <xdr:colOff>161925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9B5435-53F1-5C01-CC23-3354F932B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90487</xdr:rowOff>
    </xdr:from>
    <xdr:to>
      <xdr:col>11</xdr:col>
      <xdr:colOff>590550</xdr:colOff>
      <xdr:row>13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C5905C-49C0-2CD3-5944-56168F64D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414335</xdr:colOff>
      <xdr:row>1</xdr:row>
      <xdr:rowOff>80962</xdr:rowOff>
    </xdr:from>
    <xdr:to>
      <xdr:col>16</xdr:col>
      <xdr:colOff>523874</xdr:colOff>
      <xdr:row>17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45F18B-7DC2-6676-1888-4239AFE65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0</xdr:row>
      <xdr:rowOff>185737</xdr:rowOff>
    </xdr:from>
    <xdr:to>
      <xdr:col>17</xdr:col>
      <xdr:colOff>47625</xdr:colOff>
      <xdr:row>14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7BB225-CD5F-2EAE-A8F6-F6798FAC7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1</xdr:row>
      <xdr:rowOff>42862</xdr:rowOff>
    </xdr:from>
    <xdr:to>
      <xdr:col>17</xdr:col>
      <xdr:colOff>561975</xdr:colOff>
      <xdr:row>15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394D09-6B04-A3DD-23DC-338D01941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ccke-my.sharepoint.com/personal/jkioko_nacc_or_ke/Documents/Desktop/NACC/March%202022/Epidemic%20Appraissal/Data%20extraction%20and%20com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kioko\OneDrive%20-%20NACC\Desktop\NACC\March%202022\Epidemic%20Appraissal\Final%20Docs%20from%20Ramesh\Final%20versions%20for%20submission\Final\Extract\AGYW%20Population%20in%20need.xlsx" TargetMode="External"/><Relationship Id="rId1" Type="http://schemas.openxmlformats.org/officeDocument/2006/relationships/externalLinkPath" Target="/Users/jkioko/OneDrive%20-%20NACC/Desktop/NACC/March%202022/Epidemic%20Appraissal/Final%20Docs%20from%20Ramesh/Final%20versions%20for%20submission/Final/Extract/AGYW%20Population%20in%20ne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kioko\OneDrive%20-%20NACC\Desktop\NACC\March%202022\Epidemic%20Appraissal\Final%20Docs%20from%20Ramesh\Final%20versions%20for%20submission\Final\Extract\AYP%20KNBS%20Population%20data,%202019.xlsx" TargetMode="External"/><Relationship Id="rId1" Type="http://schemas.openxmlformats.org/officeDocument/2006/relationships/externalLinkPath" Target="/Users/jkioko/OneDrive%20-%20NACC/Desktop/NACC/March%202022/Epidemic%20Appraissal/Final%20Docs%20from%20Ramesh/Final%20versions%20for%20submission/Final/Extract/AYP%20KNBS%20Population%20data,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ccke-my.sharepoint.com/personal/jkioko_nacc_or_ke/Documents/Desktop/NACC/KP%20related/Estimates%20and%20coverage%20for%20KP%203rd%20February%202021_FINAL%20(1)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ccke-my.sharepoint.com/personal/jkioko_nacc_or_ke/Documents/Desktop/NACC/March%202022/Epidemic%20Appraissal/County%20MAT%20de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T"/>
      <sheetName val="Sheet2"/>
      <sheetName val="ANC Cascade"/>
      <sheetName val="VMMC"/>
      <sheetName val="Prep all counties"/>
      <sheetName val="AGYW Prep"/>
      <sheetName val="PMTCT Priority county"/>
      <sheetName val="Prep 2021"/>
      <sheetName val="Sheet7"/>
      <sheetName val="status 2021"/>
      <sheetName val="Sheet7 (2)"/>
      <sheetName val="AYP Testing"/>
      <sheetName val="AYP Tets"/>
      <sheetName val="Sheet3"/>
      <sheetName val="KP"/>
      <sheetName val="vmmc2"/>
      <sheetName val="Prep"/>
      <sheetName val="PREP PC"/>
      <sheetName val="KP Quartely"/>
      <sheetName val="MAT1"/>
      <sheetName val="PMTCT and status knowledge"/>
      <sheetName val="PMTCT Sorted"/>
      <sheetName val="Sheet4"/>
      <sheetName val="ART All"/>
      <sheetName val="EID"/>
      <sheetName val="PMTCT NEED"/>
      <sheetName val="HIV status"/>
      <sheetName val="PMTCT All counties"/>
      <sheetName val="Sheet8"/>
      <sheetName val="MAT By county"/>
      <sheetName val="pmtct need 2021"/>
      <sheetName val="Tested"/>
      <sheetName val="HIV Testing"/>
      <sheetName val="Sheet11"/>
      <sheetName val="KP1"/>
      <sheetName val="VMMC21"/>
      <sheetName val="MAT 2021"/>
      <sheetName val="PWID 2021"/>
      <sheetName val="KP 2021"/>
      <sheetName val="pmt ct 2021"/>
      <sheetName val="Viral load"/>
      <sheetName val="PLHIV Estimate 2021"/>
      <sheetName val="art 2021"/>
      <sheetName val="vl"/>
      <sheetName val="HIV Pre"/>
      <sheetName val="Sheet6"/>
      <sheetName val="EID 2020"/>
      <sheetName val="PREP2"/>
      <sheetName val="Prep 2020"/>
      <sheetName val="VMMC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Period</v>
          </cell>
          <cell r="B2">
            <v>2022</v>
          </cell>
        </row>
        <row r="3">
          <cell r="A3" t="str">
            <v>Organisation unit / Data</v>
          </cell>
          <cell r="B3" t="str">
            <v>Eligible PrEP Discordant Couple</v>
          </cell>
          <cell r="C3" t="str">
            <v>Eligible PrEP FSW</v>
          </cell>
          <cell r="D3" t="str">
            <v>Eligible PrEP General popn</v>
          </cell>
          <cell r="E3" t="str">
            <v>Eligible PrEP MSM</v>
          </cell>
          <cell r="F3" t="str">
            <v>Eligible PrEP PWID</v>
          </cell>
          <cell r="G3" t="str">
            <v>Initiated (New) PrEP Discordant Couple</v>
          </cell>
          <cell r="H3" t="str">
            <v>Initiated (New) PrEP FSW</v>
          </cell>
          <cell r="I3" t="str">
            <v>Initiated (New) PrEP General popn</v>
          </cell>
          <cell r="J3" t="str">
            <v>Initiated (New) PrEP MSM</v>
          </cell>
          <cell r="K3" t="str">
            <v>Initiated (New) PrEP PWID</v>
          </cell>
          <cell r="L3" t="str">
            <v>Initiated (New) PrEP Total</v>
          </cell>
          <cell r="M3" t="str">
            <v>Eligible PrEP Total</v>
          </cell>
        </row>
        <row r="4">
          <cell r="A4" t="str">
            <v>Baringo</v>
          </cell>
          <cell r="B4">
            <v>149</v>
          </cell>
          <cell r="C4">
            <v>87</v>
          </cell>
          <cell r="D4">
            <v>233</v>
          </cell>
          <cell r="F4">
            <v>1</v>
          </cell>
          <cell r="G4">
            <v>42</v>
          </cell>
          <cell r="H4">
            <v>85</v>
          </cell>
          <cell r="I4">
            <v>210</v>
          </cell>
          <cell r="K4">
            <v>2</v>
          </cell>
          <cell r="L4">
            <v>181</v>
          </cell>
        </row>
        <row r="5">
          <cell r="A5" t="str">
            <v>Bomet</v>
          </cell>
          <cell r="B5">
            <v>312</v>
          </cell>
          <cell r="C5">
            <v>1340</v>
          </cell>
          <cell r="D5">
            <v>1272</v>
          </cell>
          <cell r="E5">
            <v>472</v>
          </cell>
          <cell r="F5">
            <v>16</v>
          </cell>
          <cell r="G5">
            <v>71</v>
          </cell>
          <cell r="H5">
            <v>334</v>
          </cell>
          <cell r="I5">
            <v>480</v>
          </cell>
          <cell r="J5">
            <v>27</v>
          </cell>
          <cell r="K5">
            <v>5</v>
          </cell>
          <cell r="L5">
            <v>573</v>
          </cell>
        </row>
        <row r="6">
          <cell r="A6" t="str">
            <v>Bungoma</v>
          </cell>
          <cell r="B6">
            <v>311</v>
          </cell>
          <cell r="C6">
            <v>759</v>
          </cell>
          <cell r="D6">
            <v>1969</v>
          </cell>
          <cell r="E6">
            <v>323</v>
          </cell>
          <cell r="F6">
            <v>26</v>
          </cell>
          <cell r="G6">
            <v>172</v>
          </cell>
          <cell r="H6">
            <v>170</v>
          </cell>
          <cell r="I6">
            <v>1425</v>
          </cell>
          <cell r="J6">
            <v>50</v>
          </cell>
          <cell r="L6">
            <v>963</v>
          </cell>
        </row>
        <row r="7">
          <cell r="A7" t="str">
            <v>Busia</v>
          </cell>
          <cell r="B7">
            <v>846</v>
          </cell>
          <cell r="C7">
            <v>1079</v>
          </cell>
          <cell r="D7">
            <v>1144</v>
          </cell>
          <cell r="E7">
            <v>655</v>
          </cell>
          <cell r="F7">
            <v>25</v>
          </cell>
          <cell r="G7">
            <v>620</v>
          </cell>
          <cell r="H7">
            <v>642</v>
          </cell>
          <cell r="I7">
            <v>1019</v>
          </cell>
          <cell r="J7">
            <v>342</v>
          </cell>
          <cell r="K7">
            <v>16</v>
          </cell>
          <cell r="L7">
            <v>1851</v>
          </cell>
        </row>
        <row r="8">
          <cell r="A8" t="str">
            <v>Elgeyo-Marakwet</v>
          </cell>
          <cell r="B8">
            <v>38</v>
          </cell>
          <cell r="C8">
            <v>29</v>
          </cell>
          <cell r="D8">
            <v>191</v>
          </cell>
          <cell r="G8">
            <v>19</v>
          </cell>
          <cell r="H8">
            <v>19</v>
          </cell>
          <cell r="I8">
            <v>131</v>
          </cell>
          <cell r="L8">
            <v>88</v>
          </cell>
        </row>
        <row r="9">
          <cell r="A9" t="str">
            <v>Embu</v>
          </cell>
          <cell r="B9">
            <v>265</v>
          </cell>
          <cell r="C9">
            <v>194</v>
          </cell>
          <cell r="D9">
            <v>1848</v>
          </cell>
          <cell r="E9">
            <v>39</v>
          </cell>
          <cell r="F9">
            <v>1</v>
          </cell>
          <cell r="G9">
            <v>112</v>
          </cell>
          <cell r="H9">
            <v>194</v>
          </cell>
          <cell r="I9">
            <v>217</v>
          </cell>
          <cell r="J9">
            <v>39</v>
          </cell>
          <cell r="L9">
            <v>459</v>
          </cell>
        </row>
        <row r="10">
          <cell r="A10" t="str">
            <v>Garissa</v>
          </cell>
          <cell r="B10">
            <v>3</v>
          </cell>
          <cell r="D10">
            <v>1</v>
          </cell>
          <cell r="G10">
            <v>3</v>
          </cell>
          <cell r="L10">
            <v>3</v>
          </cell>
        </row>
        <row r="11">
          <cell r="A11" t="str">
            <v xml:space="preserve">Homa Bay </v>
          </cell>
          <cell r="B11">
            <v>1266</v>
          </cell>
          <cell r="C11">
            <v>1411</v>
          </cell>
          <cell r="D11">
            <v>3879</v>
          </cell>
          <cell r="E11">
            <v>515</v>
          </cell>
          <cell r="F11">
            <v>29</v>
          </cell>
          <cell r="G11">
            <v>708</v>
          </cell>
          <cell r="H11">
            <v>368</v>
          </cell>
          <cell r="I11">
            <v>1808</v>
          </cell>
          <cell r="J11">
            <v>179</v>
          </cell>
          <cell r="K11">
            <v>3</v>
          </cell>
          <cell r="L11">
            <v>2377</v>
          </cell>
        </row>
        <row r="12">
          <cell r="A12" t="str">
            <v>Isiolo</v>
          </cell>
          <cell r="B12">
            <v>135</v>
          </cell>
          <cell r="D12">
            <v>1</v>
          </cell>
          <cell r="G12">
            <v>13</v>
          </cell>
          <cell r="H12">
            <v>1</v>
          </cell>
          <cell r="I12">
            <v>1</v>
          </cell>
          <cell r="L12">
            <v>9</v>
          </cell>
        </row>
        <row r="13">
          <cell r="A13" t="str">
            <v>Kajiado</v>
          </cell>
          <cell r="B13">
            <v>635</v>
          </cell>
          <cell r="C13">
            <v>1255</v>
          </cell>
          <cell r="D13">
            <v>2051</v>
          </cell>
          <cell r="E13">
            <v>118</v>
          </cell>
          <cell r="F13">
            <v>41</v>
          </cell>
          <cell r="G13">
            <v>343</v>
          </cell>
          <cell r="H13">
            <v>93</v>
          </cell>
          <cell r="I13">
            <v>1771</v>
          </cell>
          <cell r="J13">
            <v>19</v>
          </cell>
          <cell r="K13">
            <v>66</v>
          </cell>
          <cell r="L13">
            <v>1687</v>
          </cell>
        </row>
        <row r="14">
          <cell r="A14" t="str">
            <v>Kakamega</v>
          </cell>
          <cell r="B14">
            <v>1060</v>
          </cell>
          <cell r="C14">
            <v>23</v>
          </cell>
          <cell r="D14">
            <v>552</v>
          </cell>
          <cell r="E14">
            <v>3</v>
          </cell>
          <cell r="F14">
            <v>30</v>
          </cell>
          <cell r="G14">
            <v>695</v>
          </cell>
          <cell r="H14">
            <v>23</v>
          </cell>
          <cell r="I14">
            <v>472</v>
          </cell>
          <cell r="J14">
            <v>7</v>
          </cell>
          <cell r="L14">
            <v>1060</v>
          </cell>
        </row>
        <row r="15">
          <cell r="A15" t="str">
            <v>Kericho</v>
          </cell>
          <cell r="B15">
            <v>442</v>
          </cell>
          <cell r="C15">
            <v>788</v>
          </cell>
          <cell r="D15">
            <v>1615</v>
          </cell>
          <cell r="E15">
            <v>1</v>
          </cell>
          <cell r="F15">
            <v>42</v>
          </cell>
          <cell r="G15">
            <v>123</v>
          </cell>
          <cell r="H15">
            <v>137</v>
          </cell>
          <cell r="I15">
            <v>289</v>
          </cell>
          <cell r="J15">
            <v>1</v>
          </cell>
          <cell r="K15">
            <v>3</v>
          </cell>
          <cell r="L15">
            <v>349</v>
          </cell>
        </row>
        <row r="16">
          <cell r="A16" t="str">
            <v>Kiambu</v>
          </cell>
          <cell r="B16">
            <v>742</v>
          </cell>
          <cell r="C16">
            <v>1181</v>
          </cell>
          <cell r="D16">
            <v>3182</v>
          </cell>
          <cell r="E16">
            <v>1730</v>
          </cell>
          <cell r="F16">
            <v>109</v>
          </cell>
          <cell r="G16">
            <v>580</v>
          </cell>
          <cell r="H16">
            <v>931</v>
          </cell>
          <cell r="I16">
            <v>1526</v>
          </cell>
          <cell r="J16">
            <v>347</v>
          </cell>
          <cell r="K16">
            <v>49</v>
          </cell>
          <cell r="L16">
            <v>2880</v>
          </cell>
        </row>
        <row r="17">
          <cell r="A17" t="str">
            <v>Kilifi</v>
          </cell>
          <cell r="B17">
            <v>589</v>
          </cell>
          <cell r="C17">
            <v>6616</v>
          </cell>
          <cell r="D17">
            <v>246</v>
          </cell>
          <cell r="E17">
            <v>977</v>
          </cell>
          <cell r="F17">
            <v>3205</v>
          </cell>
          <cell r="G17">
            <v>157</v>
          </cell>
          <cell r="H17">
            <v>1613</v>
          </cell>
          <cell r="I17">
            <v>172</v>
          </cell>
          <cell r="J17">
            <v>297</v>
          </cell>
          <cell r="K17">
            <v>267</v>
          </cell>
          <cell r="L17">
            <v>1609</v>
          </cell>
        </row>
        <row r="18">
          <cell r="A18" t="str">
            <v>Kirinyaga</v>
          </cell>
          <cell r="B18">
            <v>214</v>
          </cell>
          <cell r="C18">
            <v>139</v>
          </cell>
          <cell r="D18">
            <v>771</v>
          </cell>
          <cell r="E18">
            <v>133</v>
          </cell>
          <cell r="F18">
            <v>7</v>
          </cell>
          <cell r="G18">
            <v>170</v>
          </cell>
          <cell r="H18">
            <v>111</v>
          </cell>
          <cell r="I18">
            <v>681</v>
          </cell>
          <cell r="J18">
            <v>123</v>
          </cell>
          <cell r="K18">
            <v>1</v>
          </cell>
          <cell r="L18">
            <v>866</v>
          </cell>
        </row>
        <row r="19">
          <cell r="A19" t="str">
            <v>Kisii</v>
          </cell>
          <cell r="B19">
            <v>360</v>
          </cell>
          <cell r="C19">
            <v>1661</v>
          </cell>
          <cell r="D19">
            <v>314</v>
          </cell>
          <cell r="E19">
            <v>526</v>
          </cell>
          <cell r="F19">
            <v>20</v>
          </cell>
          <cell r="G19">
            <v>230</v>
          </cell>
          <cell r="H19">
            <v>1446</v>
          </cell>
          <cell r="I19">
            <v>224</v>
          </cell>
          <cell r="J19">
            <v>477</v>
          </cell>
          <cell r="K19">
            <v>57</v>
          </cell>
          <cell r="L19">
            <v>1484</v>
          </cell>
        </row>
        <row r="20">
          <cell r="A20" t="str">
            <v>Kisumu</v>
          </cell>
          <cell r="B20">
            <v>3222</v>
          </cell>
          <cell r="C20">
            <v>2329</v>
          </cell>
          <cell r="D20">
            <v>8948</v>
          </cell>
          <cell r="E20">
            <v>4392</v>
          </cell>
          <cell r="F20">
            <v>138</v>
          </cell>
          <cell r="G20">
            <v>901</v>
          </cell>
          <cell r="H20">
            <v>454</v>
          </cell>
          <cell r="I20">
            <v>3878</v>
          </cell>
          <cell r="J20">
            <v>1241</v>
          </cell>
          <cell r="K20">
            <v>66</v>
          </cell>
          <cell r="L20">
            <v>5489</v>
          </cell>
        </row>
        <row r="21">
          <cell r="A21" t="str">
            <v>Kitui</v>
          </cell>
          <cell r="B21">
            <v>316</v>
          </cell>
          <cell r="C21">
            <v>612</v>
          </cell>
          <cell r="D21">
            <v>642</v>
          </cell>
          <cell r="E21">
            <v>353</v>
          </cell>
          <cell r="F21">
            <v>4</v>
          </cell>
          <cell r="G21">
            <v>292</v>
          </cell>
          <cell r="H21">
            <v>622</v>
          </cell>
          <cell r="I21">
            <v>606</v>
          </cell>
          <cell r="J21">
            <v>352</v>
          </cell>
          <cell r="K21">
            <v>1</v>
          </cell>
          <cell r="L21">
            <v>738</v>
          </cell>
        </row>
        <row r="22">
          <cell r="A22" t="str">
            <v>Kwale</v>
          </cell>
          <cell r="B22">
            <v>184</v>
          </cell>
          <cell r="C22">
            <v>2541</v>
          </cell>
          <cell r="D22">
            <v>132</v>
          </cell>
          <cell r="E22">
            <v>12</v>
          </cell>
          <cell r="F22">
            <v>987</v>
          </cell>
          <cell r="G22">
            <v>104</v>
          </cell>
          <cell r="H22">
            <v>129</v>
          </cell>
          <cell r="I22">
            <v>103</v>
          </cell>
          <cell r="K22">
            <v>62</v>
          </cell>
          <cell r="L22">
            <v>198</v>
          </cell>
        </row>
        <row r="23">
          <cell r="A23" t="str">
            <v>Laikipia</v>
          </cell>
          <cell r="B23">
            <v>128</v>
          </cell>
          <cell r="C23">
            <v>128</v>
          </cell>
          <cell r="D23">
            <v>617</v>
          </cell>
          <cell r="E23">
            <v>17</v>
          </cell>
          <cell r="F23">
            <v>5</v>
          </cell>
          <cell r="G23">
            <v>102</v>
          </cell>
          <cell r="H23">
            <v>124</v>
          </cell>
          <cell r="I23">
            <v>555</v>
          </cell>
          <cell r="J23">
            <v>17</v>
          </cell>
          <cell r="K23">
            <v>6</v>
          </cell>
          <cell r="L23">
            <v>695</v>
          </cell>
        </row>
        <row r="24">
          <cell r="A24" t="str">
            <v>Lamu</v>
          </cell>
        </row>
        <row r="25">
          <cell r="A25" t="str">
            <v>Machakos</v>
          </cell>
          <cell r="B25">
            <v>702</v>
          </cell>
          <cell r="C25">
            <v>908</v>
          </cell>
          <cell r="D25">
            <v>925</v>
          </cell>
          <cell r="E25">
            <v>491</v>
          </cell>
          <cell r="F25">
            <v>21</v>
          </cell>
          <cell r="G25">
            <v>634</v>
          </cell>
          <cell r="H25">
            <v>565</v>
          </cell>
          <cell r="I25">
            <v>770</v>
          </cell>
          <cell r="J25">
            <v>343</v>
          </cell>
          <cell r="L25">
            <v>1365</v>
          </cell>
        </row>
        <row r="26">
          <cell r="A26" t="str">
            <v>Makueni</v>
          </cell>
          <cell r="B26">
            <v>262</v>
          </cell>
          <cell r="C26">
            <v>854</v>
          </cell>
          <cell r="D26">
            <v>1187</v>
          </cell>
          <cell r="E26">
            <v>120</v>
          </cell>
          <cell r="F26">
            <v>6</v>
          </cell>
          <cell r="G26">
            <v>236</v>
          </cell>
          <cell r="H26">
            <v>260</v>
          </cell>
          <cell r="I26">
            <v>722</v>
          </cell>
          <cell r="J26">
            <v>99</v>
          </cell>
          <cell r="K26">
            <v>1</v>
          </cell>
          <cell r="L26">
            <v>756</v>
          </cell>
        </row>
        <row r="27">
          <cell r="A27" t="str">
            <v>Mandera</v>
          </cell>
        </row>
        <row r="28">
          <cell r="A28" t="str">
            <v>Marsabit</v>
          </cell>
          <cell r="B28">
            <v>1</v>
          </cell>
          <cell r="G28">
            <v>1</v>
          </cell>
          <cell r="L28">
            <v>1</v>
          </cell>
        </row>
        <row r="29">
          <cell r="A29" t="str">
            <v>Meru</v>
          </cell>
          <cell r="B29">
            <v>356</v>
          </cell>
          <cell r="C29">
            <v>1288</v>
          </cell>
          <cell r="D29">
            <v>666</v>
          </cell>
          <cell r="E29">
            <v>734</v>
          </cell>
          <cell r="F29">
            <v>8</v>
          </cell>
          <cell r="G29">
            <v>144</v>
          </cell>
          <cell r="H29">
            <v>481</v>
          </cell>
          <cell r="I29">
            <v>409</v>
          </cell>
          <cell r="J29">
            <v>260</v>
          </cell>
          <cell r="K29">
            <v>3</v>
          </cell>
          <cell r="L29">
            <v>822</v>
          </cell>
        </row>
        <row r="30">
          <cell r="A30" t="str">
            <v>Migori</v>
          </cell>
          <cell r="B30">
            <v>919</v>
          </cell>
          <cell r="C30">
            <v>970</v>
          </cell>
          <cell r="D30">
            <v>4311</v>
          </cell>
          <cell r="E30">
            <v>225</v>
          </cell>
          <cell r="F30">
            <v>34</v>
          </cell>
          <cell r="G30">
            <v>628</v>
          </cell>
          <cell r="H30">
            <v>664</v>
          </cell>
          <cell r="I30">
            <v>2558</v>
          </cell>
          <cell r="J30">
            <v>143</v>
          </cell>
          <cell r="K30">
            <v>1</v>
          </cell>
          <cell r="L30">
            <v>3089</v>
          </cell>
        </row>
        <row r="31">
          <cell r="A31" t="str">
            <v>Mombasa</v>
          </cell>
          <cell r="B31">
            <v>1139</v>
          </cell>
          <cell r="C31">
            <v>3840</v>
          </cell>
          <cell r="D31">
            <v>4579</v>
          </cell>
          <cell r="E31">
            <v>8842</v>
          </cell>
          <cell r="F31">
            <v>116</v>
          </cell>
          <cell r="G31">
            <v>541</v>
          </cell>
          <cell r="H31">
            <v>1266</v>
          </cell>
          <cell r="I31">
            <v>1640</v>
          </cell>
          <cell r="J31">
            <v>927</v>
          </cell>
          <cell r="K31">
            <v>28</v>
          </cell>
          <cell r="L31">
            <v>2466</v>
          </cell>
        </row>
        <row r="32">
          <cell r="A32" t="str">
            <v>Murang'a</v>
          </cell>
          <cell r="B32">
            <v>306</v>
          </cell>
          <cell r="C32">
            <v>207</v>
          </cell>
          <cell r="D32">
            <v>936</v>
          </cell>
          <cell r="E32">
            <v>150</v>
          </cell>
          <cell r="F32">
            <v>3</v>
          </cell>
          <cell r="G32">
            <v>253</v>
          </cell>
          <cell r="H32">
            <v>210</v>
          </cell>
          <cell r="I32">
            <v>879</v>
          </cell>
          <cell r="J32">
            <v>151</v>
          </cell>
          <cell r="K32">
            <v>1</v>
          </cell>
          <cell r="L32">
            <v>1317</v>
          </cell>
        </row>
        <row r="33">
          <cell r="A33" t="str">
            <v>Nairobi</v>
          </cell>
          <cell r="B33">
            <v>3072</v>
          </cell>
          <cell r="C33">
            <v>13021</v>
          </cell>
          <cell r="D33">
            <v>11101</v>
          </cell>
          <cell r="E33">
            <v>6194</v>
          </cell>
          <cell r="F33">
            <v>4267</v>
          </cell>
          <cell r="G33">
            <v>1607</v>
          </cell>
          <cell r="H33">
            <v>8473</v>
          </cell>
          <cell r="I33">
            <v>7833</v>
          </cell>
          <cell r="J33">
            <v>2046</v>
          </cell>
          <cell r="K33">
            <v>482</v>
          </cell>
          <cell r="L33">
            <v>10462</v>
          </cell>
        </row>
        <row r="34">
          <cell r="A34" t="str">
            <v>Nakuru</v>
          </cell>
          <cell r="B34">
            <v>1335</v>
          </cell>
          <cell r="C34">
            <v>5844</v>
          </cell>
          <cell r="D34">
            <v>6500</v>
          </cell>
          <cell r="E34">
            <v>920</v>
          </cell>
          <cell r="F34">
            <v>71</v>
          </cell>
          <cell r="G34">
            <v>647</v>
          </cell>
          <cell r="H34">
            <v>1986</v>
          </cell>
          <cell r="I34">
            <v>5005</v>
          </cell>
          <cell r="J34">
            <v>182</v>
          </cell>
          <cell r="K34">
            <v>7</v>
          </cell>
          <cell r="L34">
            <v>5848</v>
          </cell>
        </row>
        <row r="35">
          <cell r="A35" t="str">
            <v>Nandi</v>
          </cell>
          <cell r="B35">
            <v>278</v>
          </cell>
          <cell r="C35">
            <v>196</v>
          </cell>
          <cell r="D35">
            <v>464</v>
          </cell>
          <cell r="E35">
            <v>8</v>
          </cell>
          <cell r="F35">
            <v>14</v>
          </cell>
          <cell r="G35">
            <v>106</v>
          </cell>
          <cell r="H35">
            <v>110</v>
          </cell>
          <cell r="I35">
            <v>453</v>
          </cell>
          <cell r="J35">
            <v>7</v>
          </cell>
          <cell r="K35">
            <v>1</v>
          </cell>
          <cell r="L35">
            <v>245</v>
          </cell>
        </row>
        <row r="36">
          <cell r="A36" t="str">
            <v>Narok</v>
          </cell>
          <cell r="B36">
            <v>1116</v>
          </cell>
          <cell r="C36">
            <v>3020</v>
          </cell>
          <cell r="D36">
            <v>1332</v>
          </cell>
          <cell r="E36">
            <v>521</v>
          </cell>
          <cell r="G36">
            <v>216</v>
          </cell>
          <cell r="H36">
            <v>705</v>
          </cell>
          <cell r="I36">
            <v>713</v>
          </cell>
          <cell r="J36">
            <v>104</v>
          </cell>
          <cell r="K36">
            <v>9</v>
          </cell>
          <cell r="L36">
            <v>1088</v>
          </cell>
        </row>
        <row r="37">
          <cell r="A37" t="str">
            <v>Nyamira</v>
          </cell>
          <cell r="B37">
            <v>240</v>
          </cell>
          <cell r="C37">
            <v>165</v>
          </cell>
          <cell r="D37">
            <v>249</v>
          </cell>
          <cell r="E37">
            <v>22</v>
          </cell>
          <cell r="F37">
            <v>3</v>
          </cell>
          <cell r="G37">
            <v>150</v>
          </cell>
          <cell r="H37">
            <v>73</v>
          </cell>
          <cell r="I37">
            <v>236</v>
          </cell>
          <cell r="J37">
            <v>15</v>
          </cell>
          <cell r="L37">
            <v>308</v>
          </cell>
        </row>
        <row r="38">
          <cell r="A38" t="str">
            <v>Nyandarua</v>
          </cell>
          <cell r="B38">
            <v>138</v>
          </cell>
          <cell r="C38">
            <v>23</v>
          </cell>
          <cell r="D38">
            <v>680</v>
          </cell>
          <cell r="E38">
            <v>1</v>
          </cell>
          <cell r="F38">
            <v>7</v>
          </cell>
          <cell r="G38">
            <v>105</v>
          </cell>
          <cell r="H38">
            <v>21</v>
          </cell>
          <cell r="I38">
            <v>296</v>
          </cell>
          <cell r="J38">
            <v>3</v>
          </cell>
          <cell r="K38">
            <v>1</v>
          </cell>
          <cell r="L38">
            <v>351</v>
          </cell>
        </row>
        <row r="39">
          <cell r="A39" t="str">
            <v>Nyeri</v>
          </cell>
          <cell r="B39">
            <v>155</v>
          </cell>
          <cell r="C39">
            <v>24</v>
          </cell>
          <cell r="D39">
            <v>729</v>
          </cell>
          <cell r="E39">
            <v>2</v>
          </cell>
          <cell r="F39">
            <v>3</v>
          </cell>
          <cell r="G39">
            <v>117</v>
          </cell>
          <cell r="H39">
            <v>24</v>
          </cell>
          <cell r="I39">
            <v>659</v>
          </cell>
          <cell r="J39">
            <v>3</v>
          </cell>
          <cell r="L39">
            <v>635</v>
          </cell>
        </row>
        <row r="40">
          <cell r="A40" t="str">
            <v>Samburu</v>
          </cell>
          <cell r="B40">
            <v>45</v>
          </cell>
          <cell r="C40">
            <v>190</v>
          </cell>
          <cell r="D40">
            <v>119</v>
          </cell>
          <cell r="F40">
            <v>5</v>
          </cell>
          <cell r="G40">
            <v>40</v>
          </cell>
          <cell r="H40">
            <v>163</v>
          </cell>
          <cell r="I40">
            <v>132</v>
          </cell>
          <cell r="L40">
            <v>184</v>
          </cell>
        </row>
        <row r="41">
          <cell r="A41" t="str">
            <v>Siaya</v>
          </cell>
          <cell r="B41">
            <v>1606</v>
          </cell>
          <cell r="C41">
            <v>1437</v>
          </cell>
          <cell r="D41">
            <v>5014</v>
          </cell>
          <cell r="E41">
            <v>798</v>
          </cell>
          <cell r="F41">
            <v>14</v>
          </cell>
          <cell r="G41">
            <v>1499</v>
          </cell>
          <cell r="H41">
            <v>343</v>
          </cell>
          <cell r="I41">
            <v>4249</v>
          </cell>
          <cell r="J41">
            <v>249</v>
          </cell>
          <cell r="K41">
            <v>6</v>
          </cell>
          <cell r="L41">
            <v>4650</v>
          </cell>
        </row>
        <row r="42">
          <cell r="A42" t="str">
            <v>Taita-Taveta</v>
          </cell>
          <cell r="B42">
            <v>251</v>
          </cell>
          <cell r="C42">
            <v>18924</v>
          </cell>
          <cell r="D42">
            <v>214</v>
          </cell>
          <cell r="E42">
            <v>986</v>
          </cell>
          <cell r="F42">
            <v>984</v>
          </cell>
          <cell r="G42">
            <v>140</v>
          </cell>
          <cell r="H42">
            <v>287</v>
          </cell>
          <cell r="I42">
            <v>117</v>
          </cell>
          <cell r="J42">
            <v>60</v>
          </cell>
          <cell r="K42">
            <v>3</v>
          </cell>
          <cell r="L42">
            <v>354</v>
          </cell>
        </row>
        <row r="43">
          <cell r="A43" t="str">
            <v>Tana River</v>
          </cell>
          <cell r="B43">
            <v>50</v>
          </cell>
          <cell r="C43">
            <v>167</v>
          </cell>
          <cell r="D43">
            <v>16</v>
          </cell>
          <cell r="F43">
            <v>2</v>
          </cell>
          <cell r="G43">
            <v>5</v>
          </cell>
          <cell r="I43">
            <v>2</v>
          </cell>
          <cell r="L43">
            <v>16</v>
          </cell>
        </row>
        <row r="44">
          <cell r="A44" t="str">
            <v>Tharaka-Nithi</v>
          </cell>
          <cell r="B44">
            <v>174</v>
          </cell>
          <cell r="C44">
            <v>98</v>
          </cell>
          <cell r="D44">
            <v>384</v>
          </cell>
          <cell r="E44">
            <v>64</v>
          </cell>
          <cell r="F44">
            <v>13</v>
          </cell>
          <cell r="G44">
            <v>98</v>
          </cell>
          <cell r="H44">
            <v>92</v>
          </cell>
          <cell r="I44">
            <v>256</v>
          </cell>
          <cell r="J44">
            <v>59</v>
          </cell>
          <cell r="L44">
            <v>453</v>
          </cell>
        </row>
        <row r="45">
          <cell r="A45" t="str">
            <v>Trans-Nzoia</v>
          </cell>
          <cell r="B45">
            <v>388</v>
          </cell>
          <cell r="C45">
            <v>12574</v>
          </cell>
          <cell r="D45">
            <v>825</v>
          </cell>
          <cell r="E45">
            <v>1674</v>
          </cell>
          <cell r="F45">
            <v>42</v>
          </cell>
          <cell r="G45">
            <v>255</v>
          </cell>
          <cell r="H45">
            <v>269</v>
          </cell>
          <cell r="I45">
            <v>643</v>
          </cell>
          <cell r="J45">
            <v>78</v>
          </cell>
          <cell r="K45">
            <v>9</v>
          </cell>
          <cell r="L45">
            <v>740</v>
          </cell>
        </row>
        <row r="46">
          <cell r="A46" t="str">
            <v>Turkana</v>
          </cell>
          <cell r="B46">
            <v>139</v>
          </cell>
          <cell r="C46">
            <v>5594</v>
          </cell>
          <cell r="D46">
            <v>300</v>
          </cell>
          <cell r="E46">
            <v>961</v>
          </cell>
          <cell r="F46">
            <v>16</v>
          </cell>
          <cell r="G46">
            <v>59</v>
          </cell>
          <cell r="H46">
            <v>1174</v>
          </cell>
          <cell r="I46">
            <v>160</v>
          </cell>
          <cell r="J46">
            <v>160</v>
          </cell>
          <cell r="L46">
            <v>531</v>
          </cell>
        </row>
        <row r="47">
          <cell r="A47" t="str">
            <v>Uasin Gishu</v>
          </cell>
          <cell r="B47">
            <v>238</v>
          </cell>
          <cell r="C47">
            <v>6141</v>
          </cell>
          <cell r="D47">
            <v>1274</v>
          </cell>
          <cell r="E47">
            <v>19</v>
          </cell>
          <cell r="F47">
            <v>17</v>
          </cell>
          <cell r="G47">
            <v>207</v>
          </cell>
          <cell r="H47">
            <v>158</v>
          </cell>
          <cell r="I47">
            <v>1053</v>
          </cell>
          <cell r="J47">
            <v>21</v>
          </cell>
          <cell r="K47">
            <v>22</v>
          </cell>
          <cell r="L47">
            <v>1002</v>
          </cell>
        </row>
        <row r="48">
          <cell r="A48" t="str">
            <v>Vihiga</v>
          </cell>
          <cell r="B48">
            <v>616</v>
          </cell>
          <cell r="C48">
            <v>93</v>
          </cell>
          <cell r="D48">
            <v>389</v>
          </cell>
          <cell r="E48">
            <v>11</v>
          </cell>
          <cell r="F48">
            <v>14</v>
          </cell>
          <cell r="G48">
            <v>198</v>
          </cell>
          <cell r="H48">
            <v>81</v>
          </cell>
          <cell r="I48">
            <v>325</v>
          </cell>
          <cell r="J48">
            <v>7</v>
          </cell>
          <cell r="K48">
            <v>8</v>
          </cell>
          <cell r="L48">
            <v>380</v>
          </cell>
        </row>
        <row r="49">
          <cell r="A49" t="str">
            <v>Wajir</v>
          </cell>
          <cell r="B49">
            <v>115</v>
          </cell>
          <cell r="D49">
            <v>26</v>
          </cell>
          <cell r="G49">
            <v>3</v>
          </cell>
          <cell r="L49">
            <v>3</v>
          </cell>
        </row>
        <row r="50">
          <cell r="A50" t="str">
            <v>West Pokot</v>
          </cell>
          <cell r="B50">
            <v>28</v>
          </cell>
          <cell r="C50">
            <v>1285</v>
          </cell>
          <cell r="D50">
            <v>273</v>
          </cell>
          <cell r="F50">
            <v>3</v>
          </cell>
          <cell r="G50">
            <v>19</v>
          </cell>
          <cell r="H50">
            <v>22</v>
          </cell>
          <cell r="I50">
            <v>251</v>
          </cell>
          <cell r="K50">
            <v>7</v>
          </cell>
          <cell r="L50">
            <v>75</v>
          </cell>
        </row>
      </sheetData>
      <sheetData sheetId="6" refreshError="1"/>
      <sheetData sheetId="7" refreshError="1"/>
      <sheetData sheetId="8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Period</v>
          </cell>
          <cell r="B2">
            <v>2021</v>
          </cell>
        </row>
        <row r="3">
          <cell r="A3" t="str">
            <v>Organisation unit / Data</v>
          </cell>
          <cell r="B3" t="str">
            <v>Initiated (New) PrEP FSW</v>
          </cell>
          <cell r="C3" t="str">
            <v>Initiated (New) PrEP MSM</v>
          </cell>
          <cell r="D3" t="str">
            <v>Initiated (New) PrEP Discordant Couple</v>
          </cell>
          <cell r="E3" t="str">
            <v>Initiated (New) PrEP PWID</v>
          </cell>
          <cell r="F3" t="str">
            <v>Initiated (New) PrEP General popn 15-19, Female</v>
          </cell>
          <cell r="G3" t="str">
            <v>Initiated (New) PrEP General popn 20-24yrs, Female</v>
          </cell>
          <cell r="H3" t="str">
            <v>Initiated AGYW</v>
          </cell>
        </row>
        <row r="4">
          <cell r="A4" t="str">
            <v>Baringo</v>
          </cell>
          <cell r="D4">
            <v>60</v>
          </cell>
          <cell r="F4">
            <v>2</v>
          </cell>
          <cell r="G4">
            <v>24</v>
          </cell>
          <cell r="H4">
            <v>26</v>
          </cell>
        </row>
        <row r="5">
          <cell r="A5" t="str">
            <v>Bomet</v>
          </cell>
          <cell r="B5">
            <v>78</v>
          </cell>
          <cell r="C5">
            <v>2</v>
          </cell>
          <cell r="D5">
            <v>56</v>
          </cell>
          <cell r="E5">
            <v>3</v>
          </cell>
          <cell r="F5">
            <v>7</v>
          </cell>
          <cell r="G5">
            <v>12</v>
          </cell>
          <cell r="H5">
            <v>19</v>
          </cell>
        </row>
        <row r="6">
          <cell r="A6" t="str">
            <v>Bungoma</v>
          </cell>
          <cell r="B6">
            <v>106</v>
          </cell>
          <cell r="C6">
            <v>56</v>
          </cell>
          <cell r="D6">
            <v>315</v>
          </cell>
          <cell r="E6">
            <v>1</v>
          </cell>
          <cell r="F6">
            <v>61</v>
          </cell>
          <cell r="G6">
            <v>194</v>
          </cell>
          <cell r="H6">
            <v>255</v>
          </cell>
        </row>
        <row r="7">
          <cell r="A7" t="str">
            <v>Busia</v>
          </cell>
          <cell r="B7">
            <v>308</v>
          </cell>
          <cell r="C7">
            <v>99</v>
          </cell>
          <cell r="D7">
            <v>804</v>
          </cell>
          <cell r="E7">
            <v>1</v>
          </cell>
          <cell r="F7">
            <v>20</v>
          </cell>
          <cell r="G7">
            <v>103</v>
          </cell>
          <cell r="H7">
            <v>123</v>
          </cell>
        </row>
        <row r="8">
          <cell r="A8" t="str">
            <v>Elgeyo-Marakwet</v>
          </cell>
          <cell r="B8">
            <v>63</v>
          </cell>
          <cell r="C8">
            <v>1</v>
          </cell>
          <cell r="D8">
            <v>39</v>
          </cell>
          <cell r="F8">
            <v>1</v>
          </cell>
          <cell r="G8">
            <v>11</v>
          </cell>
          <cell r="H8">
            <v>12</v>
          </cell>
        </row>
        <row r="9">
          <cell r="A9" t="str">
            <v>Embu</v>
          </cell>
          <cell r="B9">
            <v>445</v>
          </cell>
          <cell r="C9">
            <v>129</v>
          </cell>
          <cell r="D9">
            <v>186</v>
          </cell>
          <cell r="F9">
            <v>1</v>
          </cell>
          <cell r="G9">
            <v>9</v>
          </cell>
          <cell r="H9">
            <v>10</v>
          </cell>
        </row>
        <row r="10">
          <cell r="A10" t="str">
            <v>Garissa</v>
          </cell>
          <cell r="D10">
            <v>3</v>
          </cell>
          <cell r="H10">
            <v>0</v>
          </cell>
        </row>
        <row r="11">
          <cell r="A11" t="str">
            <v xml:space="preserve">Homa Bay </v>
          </cell>
          <cell r="B11">
            <v>594</v>
          </cell>
          <cell r="C11">
            <v>250</v>
          </cell>
          <cell r="D11">
            <v>799</v>
          </cell>
          <cell r="E11">
            <v>11</v>
          </cell>
          <cell r="F11">
            <v>297</v>
          </cell>
          <cell r="G11">
            <v>797</v>
          </cell>
          <cell r="H11">
            <v>1094</v>
          </cell>
        </row>
        <row r="12">
          <cell r="A12" t="str">
            <v>Isiolo</v>
          </cell>
          <cell r="D12">
            <v>2</v>
          </cell>
          <cell r="H12">
            <v>0</v>
          </cell>
        </row>
        <row r="13">
          <cell r="A13" t="str">
            <v>Kajiado</v>
          </cell>
          <cell r="B13">
            <v>301</v>
          </cell>
          <cell r="C13">
            <v>84</v>
          </cell>
          <cell r="D13">
            <v>306</v>
          </cell>
          <cell r="F13">
            <v>1</v>
          </cell>
          <cell r="G13">
            <v>23</v>
          </cell>
          <cell r="H13">
            <v>24</v>
          </cell>
        </row>
        <row r="14">
          <cell r="A14" t="str">
            <v>Kakamega</v>
          </cell>
          <cell r="B14">
            <v>14</v>
          </cell>
          <cell r="C14">
            <v>9</v>
          </cell>
          <cell r="D14">
            <v>724</v>
          </cell>
          <cell r="F14">
            <v>7</v>
          </cell>
          <cell r="G14">
            <v>38</v>
          </cell>
          <cell r="H14">
            <v>45</v>
          </cell>
        </row>
        <row r="15">
          <cell r="A15" t="str">
            <v>Kericho</v>
          </cell>
          <cell r="B15">
            <v>116</v>
          </cell>
          <cell r="C15">
            <v>4</v>
          </cell>
          <cell r="D15">
            <v>102</v>
          </cell>
          <cell r="E15">
            <v>5</v>
          </cell>
          <cell r="F15">
            <v>1</v>
          </cell>
          <cell r="G15">
            <v>29</v>
          </cell>
          <cell r="H15">
            <v>30</v>
          </cell>
        </row>
        <row r="16">
          <cell r="A16" t="str">
            <v>Kiambu</v>
          </cell>
          <cell r="B16">
            <v>1166</v>
          </cell>
          <cell r="C16">
            <v>609</v>
          </cell>
          <cell r="D16">
            <v>699</v>
          </cell>
          <cell r="E16">
            <v>108</v>
          </cell>
          <cell r="F16">
            <v>239</v>
          </cell>
          <cell r="G16">
            <v>757</v>
          </cell>
          <cell r="H16">
            <v>996</v>
          </cell>
        </row>
        <row r="17">
          <cell r="A17" t="str">
            <v>Kilifi</v>
          </cell>
          <cell r="B17">
            <v>448</v>
          </cell>
          <cell r="C17">
            <v>320</v>
          </cell>
          <cell r="D17">
            <v>136</v>
          </cell>
          <cell r="E17">
            <v>48</v>
          </cell>
          <cell r="F17">
            <v>3</v>
          </cell>
          <cell r="G17">
            <v>13</v>
          </cell>
          <cell r="H17">
            <v>16</v>
          </cell>
        </row>
        <row r="18">
          <cell r="A18" t="str">
            <v>Kirinyaga</v>
          </cell>
          <cell r="B18">
            <v>569</v>
          </cell>
          <cell r="C18">
            <v>207</v>
          </cell>
          <cell r="D18">
            <v>217</v>
          </cell>
          <cell r="F18">
            <v>6</v>
          </cell>
          <cell r="G18">
            <v>13</v>
          </cell>
          <cell r="H18">
            <v>19</v>
          </cell>
        </row>
        <row r="19">
          <cell r="A19" t="str">
            <v>Kisii</v>
          </cell>
          <cell r="B19">
            <v>1118</v>
          </cell>
          <cell r="C19">
            <v>229</v>
          </cell>
          <cell r="D19">
            <v>188</v>
          </cell>
          <cell r="E19">
            <v>20</v>
          </cell>
          <cell r="F19">
            <v>7</v>
          </cell>
          <cell r="G19">
            <v>25</v>
          </cell>
          <cell r="H19">
            <v>32</v>
          </cell>
        </row>
        <row r="20">
          <cell r="A20" t="str">
            <v>Kisumu</v>
          </cell>
          <cell r="B20">
            <v>471</v>
          </cell>
          <cell r="C20">
            <v>392</v>
          </cell>
          <cell r="D20">
            <v>1221</v>
          </cell>
          <cell r="E20">
            <v>150</v>
          </cell>
          <cell r="F20">
            <v>1322</v>
          </cell>
          <cell r="G20">
            <v>1438</v>
          </cell>
          <cell r="H20">
            <v>2760</v>
          </cell>
        </row>
        <row r="21">
          <cell r="A21" t="str">
            <v>Kitui</v>
          </cell>
          <cell r="B21">
            <v>868</v>
          </cell>
          <cell r="C21">
            <v>284</v>
          </cell>
          <cell r="D21">
            <v>548</v>
          </cell>
          <cell r="F21">
            <v>39</v>
          </cell>
          <cell r="G21">
            <v>93</v>
          </cell>
          <cell r="H21">
            <v>132</v>
          </cell>
        </row>
        <row r="22">
          <cell r="A22" t="str">
            <v>Kwale</v>
          </cell>
          <cell r="B22">
            <v>58</v>
          </cell>
          <cell r="C22">
            <v>9</v>
          </cell>
          <cell r="D22">
            <v>11</v>
          </cell>
          <cell r="E22">
            <v>62</v>
          </cell>
          <cell r="H22">
            <v>0</v>
          </cell>
        </row>
        <row r="23">
          <cell r="A23" t="str">
            <v>Laikipia</v>
          </cell>
          <cell r="B23">
            <v>14</v>
          </cell>
          <cell r="C23">
            <v>2</v>
          </cell>
          <cell r="D23">
            <v>195</v>
          </cell>
          <cell r="G23">
            <v>7</v>
          </cell>
          <cell r="H23">
            <v>7</v>
          </cell>
        </row>
        <row r="24">
          <cell r="A24" t="str">
            <v>Lamu</v>
          </cell>
          <cell r="D24">
            <v>1</v>
          </cell>
          <cell r="H24">
            <v>0</v>
          </cell>
        </row>
        <row r="25">
          <cell r="A25" t="str">
            <v>Machakos</v>
          </cell>
          <cell r="B25">
            <v>765</v>
          </cell>
          <cell r="C25">
            <v>916</v>
          </cell>
          <cell r="D25">
            <v>700</v>
          </cell>
          <cell r="F25">
            <v>10</v>
          </cell>
          <cell r="G25">
            <v>51</v>
          </cell>
          <cell r="H25">
            <v>61</v>
          </cell>
        </row>
        <row r="26">
          <cell r="A26" t="str">
            <v>Makueni</v>
          </cell>
          <cell r="B26">
            <v>318</v>
          </cell>
          <cell r="C26">
            <v>139</v>
          </cell>
          <cell r="D26">
            <v>351</v>
          </cell>
          <cell r="F26">
            <v>17</v>
          </cell>
          <cell r="G26">
            <v>84</v>
          </cell>
          <cell r="H26">
            <v>101</v>
          </cell>
        </row>
        <row r="27">
          <cell r="A27" t="str">
            <v>Mandera</v>
          </cell>
          <cell r="H27">
            <v>0</v>
          </cell>
        </row>
        <row r="28">
          <cell r="A28" t="str">
            <v>Marsabit</v>
          </cell>
          <cell r="H28">
            <v>0</v>
          </cell>
        </row>
        <row r="29">
          <cell r="A29" t="str">
            <v>Meru</v>
          </cell>
          <cell r="B29">
            <v>445</v>
          </cell>
          <cell r="C29">
            <v>17</v>
          </cell>
          <cell r="D29">
            <v>117</v>
          </cell>
          <cell r="E29">
            <v>8</v>
          </cell>
          <cell r="F29">
            <v>7</v>
          </cell>
          <cell r="G29">
            <v>17</v>
          </cell>
          <cell r="H29">
            <v>24</v>
          </cell>
        </row>
        <row r="30">
          <cell r="A30" t="str">
            <v>Migori</v>
          </cell>
          <cell r="B30">
            <v>658</v>
          </cell>
          <cell r="C30">
            <v>279</v>
          </cell>
          <cell r="D30">
            <v>718</v>
          </cell>
          <cell r="E30">
            <v>1</v>
          </cell>
          <cell r="F30">
            <v>889</v>
          </cell>
          <cell r="G30">
            <v>1360</v>
          </cell>
          <cell r="H30">
            <v>2249</v>
          </cell>
        </row>
        <row r="31">
          <cell r="A31" t="str">
            <v>Mombasa</v>
          </cell>
          <cell r="B31">
            <v>1051</v>
          </cell>
          <cell r="C31">
            <v>471</v>
          </cell>
          <cell r="D31">
            <v>462</v>
          </cell>
          <cell r="E31">
            <v>30</v>
          </cell>
          <cell r="F31">
            <v>513</v>
          </cell>
          <cell r="G31">
            <v>837</v>
          </cell>
          <cell r="H31">
            <v>1350</v>
          </cell>
        </row>
        <row r="32">
          <cell r="A32" t="str">
            <v>Murang'a</v>
          </cell>
          <cell r="B32">
            <v>465</v>
          </cell>
          <cell r="C32">
            <v>311</v>
          </cell>
          <cell r="D32">
            <v>442</v>
          </cell>
          <cell r="F32">
            <v>34</v>
          </cell>
          <cell r="G32">
            <v>105</v>
          </cell>
          <cell r="H32">
            <v>139</v>
          </cell>
        </row>
        <row r="33">
          <cell r="A33" t="str">
            <v>Nairobi</v>
          </cell>
          <cell r="B33">
            <v>4846</v>
          </cell>
          <cell r="C33">
            <v>1295</v>
          </cell>
          <cell r="D33">
            <v>1540</v>
          </cell>
          <cell r="E33">
            <v>24</v>
          </cell>
          <cell r="F33">
            <v>1030</v>
          </cell>
          <cell r="G33">
            <v>1999</v>
          </cell>
          <cell r="H33">
            <v>3029</v>
          </cell>
        </row>
        <row r="34">
          <cell r="A34" t="str">
            <v>Nakuru</v>
          </cell>
          <cell r="B34">
            <v>1376</v>
          </cell>
          <cell r="C34">
            <v>177</v>
          </cell>
          <cell r="D34">
            <v>1098</v>
          </cell>
          <cell r="E34">
            <v>10</v>
          </cell>
          <cell r="F34">
            <v>68</v>
          </cell>
          <cell r="G34">
            <v>353</v>
          </cell>
          <cell r="H34">
            <v>421</v>
          </cell>
        </row>
        <row r="35">
          <cell r="A35" t="str">
            <v>Nandi</v>
          </cell>
          <cell r="B35">
            <v>40</v>
          </cell>
          <cell r="C35">
            <v>23</v>
          </cell>
          <cell r="D35">
            <v>76</v>
          </cell>
          <cell r="E35">
            <v>4</v>
          </cell>
          <cell r="F35">
            <v>1</v>
          </cell>
          <cell r="G35">
            <v>15</v>
          </cell>
          <cell r="H35">
            <v>16</v>
          </cell>
        </row>
        <row r="36">
          <cell r="A36" t="str">
            <v>Narok</v>
          </cell>
          <cell r="B36">
            <v>414</v>
          </cell>
          <cell r="C36">
            <v>60</v>
          </cell>
          <cell r="D36">
            <v>84</v>
          </cell>
          <cell r="E36">
            <v>14</v>
          </cell>
          <cell r="F36">
            <v>5</v>
          </cell>
          <cell r="G36">
            <v>17</v>
          </cell>
          <cell r="H36">
            <v>22</v>
          </cell>
        </row>
        <row r="37">
          <cell r="A37" t="str">
            <v>Nyamira</v>
          </cell>
          <cell r="B37">
            <v>15</v>
          </cell>
          <cell r="C37">
            <v>2</v>
          </cell>
          <cell r="D37">
            <v>30</v>
          </cell>
          <cell r="F37">
            <v>3</v>
          </cell>
          <cell r="G37">
            <v>12</v>
          </cell>
          <cell r="H37">
            <v>15</v>
          </cell>
        </row>
        <row r="38">
          <cell r="A38" t="str">
            <v>Nyandarua</v>
          </cell>
          <cell r="B38">
            <v>37</v>
          </cell>
          <cell r="C38">
            <v>3</v>
          </cell>
          <cell r="D38">
            <v>204</v>
          </cell>
          <cell r="F38">
            <v>5</v>
          </cell>
          <cell r="G38">
            <v>39</v>
          </cell>
          <cell r="H38">
            <v>44</v>
          </cell>
        </row>
        <row r="39">
          <cell r="A39" t="str">
            <v>Nyeri</v>
          </cell>
          <cell r="B39">
            <v>7</v>
          </cell>
          <cell r="C39">
            <v>4</v>
          </cell>
          <cell r="D39">
            <v>423</v>
          </cell>
          <cell r="E39">
            <v>2</v>
          </cell>
          <cell r="F39">
            <v>10</v>
          </cell>
          <cell r="G39">
            <v>60</v>
          </cell>
          <cell r="H39">
            <v>70</v>
          </cell>
        </row>
        <row r="40">
          <cell r="A40" t="str">
            <v>Samburu</v>
          </cell>
          <cell r="D40">
            <v>10</v>
          </cell>
          <cell r="F40">
            <v>7</v>
          </cell>
          <cell r="G40">
            <v>27</v>
          </cell>
          <cell r="H40">
            <v>34</v>
          </cell>
        </row>
        <row r="41">
          <cell r="A41" t="str">
            <v>Siaya</v>
          </cell>
          <cell r="B41">
            <v>1143</v>
          </cell>
          <cell r="C41">
            <v>377</v>
          </cell>
          <cell r="D41">
            <v>2822</v>
          </cell>
          <cell r="E41">
            <v>30</v>
          </cell>
          <cell r="F41">
            <v>180</v>
          </cell>
          <cell r="G41">
            <v>348</v>
          </cell>
          <cell r="H41">
            <v>528</v>
          </cell>
        </row>
        <row r="42">
          <cell r="A42" t="str">
            <v>Taita-Taveta</v>
          </cell>
          <cell r="B42">
            <v>144</v>
          </cell>
          <cell r="C42">
            <v>36</v>
          </cell>
          <cell r="D42">
            <v>51</v>
          </cell>
          <cell r="F42">
            <v>3</v>
          </cell>
          <cell r="G42">
            <v>5</v>
          </cell>
          <cell r="H42">
            <v>8</v>
          </cell>
        </row>
        <row r="43">
          <cell r="A43" t="str">
            <v>Tana River</v>
          </cell>
          <cell r="B43">
            <v>3</v>
          </cell>
          <cell r="D43">
            <v>3</v>
          </cell>
          <cell r="H43">
            <v>0</v>
          </cell>
        </row>
        <row r="44">
          <cell r="A44" t="str">
            <v>Tharaka-Nithi</v>
          </cell>
          <cell r="B44">
            <v>312</v>
          </cell>
          <cell r="C44">
            <v>197</v>
          </cell>
          <cell r="D44">
            <v>170</v>
          </cell>
          <cell r="F44">
            <v>3</v>
          </cell>
          <cell r="G44">
            <v>22</v>
          </cell>
          <cell r="H44">
            <v>25</v>
          </cell>
        </row>
        <row r="45">
          <cell r="A45" t="str">
            <v>Trans-Nzoia</v>
          </cell>
          <cell r="B45">
            <v>228</v>
          </cell>
          <cell r="C45">
            <v>9</v>
          </cell>
          <cell r="D45">
            <v>344</v>
          </cell>
          <cell r="F45">
            <v>20</v>
          </cell>
          <cell r="G45">
            <v>51</v>
          </cell>
          <cell r="H45">
            <v>71</v>
          </cell>
        </row>
        <row r="46">
          <cell r="A46" t="str">
            <v>Turkana</v>
          </cell>
          <cell r="B46">
            <v>41</v>
          </cell>
          <cell r="C46">
            <v>8</v>
          </cell>
          <cell r="D46">
            <v>15</v>
          </cell>
          <cell r="H46">
            <v>0</v>
          </cell>
        </row>
        <row r="47">
          <cell r="A47" t="str">
            <v>Uasin Gishu</v>
          </cell>
          <cell r="B47">
            <v>102</v>
          </cell>
          <cell r="C47">
            <v>3</v>
          </cell>
          <cell r="D47">
            <v>313</v>
          </cell>
          <cell r="F47">
            <v>24</v>
          </cell>
          <cell r="G47">
            <v>120</v>
          </cell>
          <cell r="H47">
            <v>144</v>
          </cell>
        </row>
        <row r="48">
          <cell r="A48" t="str">
            <v>Vihiga</v>
          </cell>
          <cell r="B48">
            <v>57</v>
          </cell>
          <cell r="C48">
            <v>2</v>
          </cell>
          <cell r="D48">
            <v>223</v>
          </cell>
          <cell r="E48">
            <v>2</v>
          </cell>
          <cell r="F48">
            <v>11</v>
          </cell>
          <cell r="G48">
            <v>9</v>
          </cell>
          <cell r="H48">
            <v>20</v>
          </cell>
        </row>
        <row r="49">
          <cell r="A49" t="str">
            <v>Wajir</v>
          </cell>
          <cell r="H49">
            <v>0</v>
          </cell>
        </row>
        <row r="50">
          <cell r="A50" t="str">
            <v>West Pokot</v>
          </cell>
          <cell r="B50">
            <v>13</v>
          </cell>
          <cell r="D50">
            <v>2</v>
          </cell>
          <cell r="F50">
            <v>11</v>
          </cell>
          <cell r="G50">
            <v>38</v>
          </cell>
          <cell r="H50">
            <v>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2">
          <cell r="A2" t="str">
            <v>Period</v>
          </cell>
          <cell r="B2">
            <v>44531</v>
          </cell>
        </row>
        <row r="3">
          <cell r="A3" t="str">
            <v>Organisation unit / Data</v>
          </cell>
          <cell r="B3" t="str">
            <v>MOH731B Active 15 - 19 PWID</v>
          </cell>
          <cell r="C3" t="str">
            <v>MOH731B Active 20 - 24 PWID</v>
          </cell>
          <cell r="D3" t="str">
            <v>MOH731B Active 25 - 29 PWID</v>
          </cell>
          <cell r="E3" t="str">
            <v>MOH731B Active 30+ PWID</v>
          </cell>
          <cell r="F3" t="str">
            <v>Total active 2021</v>
          </cell>
        </row>
        <row r="4">
          <cell r="A4" t="str">
            <v>Baringo</v>
          </cell>
          <cell r="F4">
            <v>0</v>
          </cell>
        </row>
        <row r="5">
          <cell r="A5" t="str">
            <v>Bomet</v>
          </cell>
          <cell r="F5">
            <v>0</v>
          </cell>
        </row>
        <row r="6">
          <cell r="A6" t="str">
            <v>Bungoma</v>
          </cell>
          <cell r="F6">
            <v>0</v>
          </cell>
        </row>
        <row r="7">
          <cell r="A7" t="str">
            <v>Busia</v>
          </cell>
          <cell r="F7">
            <v>0</v>
          </cell>
        </row>
        <row r="8">
          <cell r="A8" t="str">
            <v>Elgeyo-Marakwet</v>
          </cell>
          <cell r="F8">
            <v>0</v>
          </cell>
        </row>
        <row r="9">
          <cell r="A9" t="str">
            <v>Embu</v>
          </cell>
          <cell r="F9">
            <v>0</v>
          </cell>
        </row>
        <row r="10">
          <cell r="A10" t="str">
            <v>Garissa</v>
          </cell>
          <cell r="F10">
            <v>0</v>
          </cell>
        </row>
        <row r="11">
          <cell r="A11" t="str">
            <v xml:space="preserve">Homa Bay </v>
          </cell>
          <cell r="C11">
            <v>1</v>
          </cell>
          <cell r="D11">
            <v>7</v>
          </cell>
          <cell r="E11">
            <v>15</v>
          </cell>
          <cell r="F11">
            <v>23</v>
          </cell>
        </row>
        <row r="12">
          <cell r="A12" t="str">
            <v>Isiolo</v>
          </cell>
          <cell r="F12">
            <v>0</v>
          </cell>
        </row>
        <row r="13">
          <cell r="A13" t="str">
            <v>Kajiado</v>
          </cell>
          <cell r="F13">
            <v>0</v>
          </cell>
        </row>
        <row r="14">
          <cell r="A14" t="str">
            <v>Kakamega</v>
          </cell>
          <cell r="F14">
            <v>0</v>
          </cell>
        </row>
        <row r="15">
          <cell r="A15" t="str">
            <v>Kericho</v>
          </cell>
          <cell r="F15">
            <v>0</v>
          </cell>
        </row>
        <row r="16">
          <cell r="A16" t="str">
            <v>Kiambu</v>
          </cell>
          <cell r="C16">
            <v>78</v>
          </cell>
          <cell r="D16">
            <v>179</v>
          </cell>
          <cell r="E16">
            <v>50</v>
          </cell>
          <cell r="F16">
            <v>307</v>
          </cell>
        </row>
        <row r="17">
          <cell r="A17" t="str">
            <v>Kilifi</v>
          </cell>
          <cell r="B17">
            <v>42</v>
          </cell>
          <cell r="C17">
            <v>498</v>
          </cell>
          <cell r="D17">
            <v>1128</v>
          </cell>
          <cell r="E17">
            <v>2872</v>
          </cell>
          <cell r="F17">
            <v>4540</v>
          </cell>
        </row>
        <row r="18">
          <cell r="A18" t="str">
            <v>Kirinyaga</v>
          </cell>
          <cell r="F18">
            <v>0</v>
          </cell>
        </row>
        <row r="19">
          <cell r="A19" t="str">
            <v>Kisii</v>
          </cell>
          <cell r="C19">
            <v>13</v>
          </cell>
          <cell r="D19">
            <v>22</v>
          </cell>
          <cell r="F19">
            <v>35</v>
          </cell>
        </row>
        <row r="20">
          <cell r="A20" t="str">
            <v>Kisumu</v>
          </cell>
          <cell r="C20">
            <v>7</v>
          </cell>
          <cell r="D20">
            <v>86</v>
          </cell>
          <cell r="E20">
            <v>54</v>
          </cell>
          <cell r="F20">
            <v>147</v>
          </cell>
        </row>
        <row r="21">
          <cell r="A21" t="str">
            <v>Kitui</v>
          </cell>
          <cell r="F21">
            <v>0</v>
          </cell>
        </row>
        <row r="22">
          <cell r="A22" t="str">
            <v>Kwale</v>
          </cell>
          <cell r="B22">
            <v>1</v>
          </cell>
          <cell r="C22">
            <v>30</v>
          </cell>
          <cell r="D22">
            <v>95</v>
          </cell>
          <cell r="E22">
            <v>968</v>
          </cell>
          <cell r="F22">
            <v>1094</v>
          </cell>
        </row>
        <row r="23">
          <cell r="A23" t="str">
            <v>Laikipia</v>
          </cell>
          <cell r="F23">
            <v>0</v>
          </cell>
        </row>
        <row r="24">
          <cell r="A24" t="str">
            <v>Lamu</v>
          </cell>
          <cell r="F24">
            <v>0</v>
          </cell>
        </row>
        <row r="25">
          <cell r="A25" t="str">
            <v>Machakos</v>
          </cell>
          <cell r="C25">
            <v>1</v>
          </cell>
          <cell r="D25">
            <v>4</v>
          </cell>
          <cell r="F25">
            <v>5</v>
          </cell>
        </row>
        <row r="26">
          <cell r="A26" t="str">
            <v>Makueni</v>
          </cell>
          <cell r="F26">
            <v>0</v>
          </cell>
        </row>
        <row r="27">
          <cell r="A27" t="str">
            <v>Mandera</v>
          </cell>
          <cell r="F27">
            <v>0</v>
          </cell>
        </row>
        <row r="28">
          <cell r="A28" t="str">
            <v>Marsabit</v>
          </cell>
          <cell r="F28">
            <v>0</v>
          </cell>
        </row>
        <row r="29">
          <cell r="A29" t="str">
            <v>Meru</v>
          </cell>
          <cell r="C29">
            <v>1</v>
          </cell>
          <cell r="D29">
            <v>3</v>
          </cell>
          <cell r="E29">
            <v>2</v>
          </cell>
          <cell r="F29">
            <v>6</v>
          </cell>
        </row>
        <row r="30">
          <cell r="A30" t="str">
            <v>Migori</v>
          </cell>
          <cell r="D30">
            <v>2</v>
          </cell>
          <cell r="E30">
            <v>8</v>
          </cell>
          <cell r="F30">
            <v>10</v>
          </cell>
        </row>
        <row r="31">
          <cell r="A31" t="str">
            <v>Mombasa</v>
          </cell>
          <cell r="B31">
            <v>5</v>
          </cell>
          <cell r="C31">
            <v>129</v>
          </cell>
          <cell r="D31">
            <v>274</v>
          </cell>
          <cell r="E31">
            <v>1344</v>
          </cell>
          <cell r="F31">
            <v>1752</v>
          </cell>
        </row>
        <row r="32">
          <cell r="A32" t="str">
            <v>Murang'a</v>
          </cell>
          <cell r="F32">
            <v>0</v>
          </cell>
        </row>
        <row r="33">
          <cell r="A33" t="str">
            <v>Nairobi</v>
          </cell>
          <cell r="B33">
            <v>113</v>
          </cell>
          <cell r="C33">
            <v>1025</v>
          </cell>
          <cell r="D33">
            <v>1479</v>
          </cell>
          <cell r="E33">
            <v>6169</v>
          </cell>
          <cell r="F33">
            <v>8786</v>
          </cell>
        </row>
        <row r="34">
          <cell r="A34" t="str">
            <v>Nakuru</v>
          </cell>
          <cell r="F34">
            <v>0</v>
          </cell>
        </row>
        <row r="35">
          <cell r="A35" t="str">
            <v>Nandi</v>
          </cell>
          <cell r="F35">
            <v>0</v>
          </cell>
        </row>
        <row r="36">
          <cell r="A36" t="str">
            <v>Narok</v>
          </cell>
          <cell r="F36">
            <v>0</v>
          </cell>
        </row>
        <row r="37">
          <cell r="A37" t="str">
            <v>Nyamira</v>
          </cell>
          <cell r="F37">
            <v>0</v>
          </cell>
        </row>
        <row r="38">
          <cell r="A38" t="str">
            <v>Nyandarua</v>
          </cell>
          <cell r="F38">
            <v>0</v>
          </cell>
        </row>
        <row r="39">
          <cell r="A39" t="str">
            <v>Nyeri</v>
          </cell>
          <cell r="F39">
            <v>0</v>
          </cell>
        </row>
        <row r="40">
          <cell r="A40" t="str">
            <v>Samburu</v>
          </cell>
          <cell r="F40">
            <v>0</v>
          </cell>
        </row>
        <row r="41">
          <cell r="A41" t="str">
            <v>Siaya</v>
          </cell>
          <cell r="C41">
            <v>3</v>
          </cell>
          <cell r="D41">
            <v>4</v>
          </cell>
          <cell r="E41">
            <v>13</v>
          </cell>
          <cell r="F41">
            <v>20</v>
          </cell>
        </row>
        <row r="42">
          <cell r="A42" t="str">
            <v>Taita-Taveta</v>
          </cell>
          <cell r="C42">
            <v>3</v>
          </cell>
          <cell r="D42">
            <v>13</v>
          </cell>
          <cell r="E42">
            <v>50</v>
          </cell>
          <cell r="F42">
            <v>66</v>
          </cell>
        </row>
        <row r="43">
          <cell r="A43" t="str">
            <v>Tana River</v>
          </cell>
          <cell r="F43">
            <v>0</v>
          </cell>
        </row>
        <row r="44">
          <cell r="A44" t="str">
            <v>Tharaka-Nithi</v>
          </cell>
          <cell r="F44">
            <v>0</v>
          </cell>
        </row>
        <row r="45">
          <cell r="A45" t="str">
            <v>Trans-Nzoia</v>
          </cell>
          <cell r="F45">
            <v>0</v>
          </cell>
        </row>
        <row r="46">
          <cell r="A46" t="str">
            <v>Turkana</v>
          </cell>
          <cell r="F46">
            <v>0</v>
          </cell>
        </row>
        <row r="47">
          <cell r="A47" t="str">
            <v>Uasin Gishu</v>
          </cell>
          <cell r="F47">
            <v>0</v>
          </cell>
        </row>
        <row r="48">
          <cell r="A48" t="str">
            <v>Vihiga</v>
          </cell>
          <cell r="F48">
            <v>0</v>
          </cell>
        </row>
        <row r="49">
          <cell r="A49" t="str">
            <v>Wajir</v>
          </cell>
          <cell r="F49">
            <v>0</v>
          </cell>
        </row>
        <row r="50">
          <cell r="A50" t="str">
            <v>West Pokot</v>
          </cell>
          <cell r="F50">
            <v>0</v>
          </cell>
        </row>
      </sheetData>
      <sheetData sheetId="39" refreshError="1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38</v>
          </cell>
        </row>
        <row r="3">
          <cell r="A3" t="str">
            <v>Period</v>
          </cell>
          <cell r="B3">
            <v>44531</v>
          </cell>
          <cell r="Q3">
            <v>2021</v>
          </cell>
          <cell r="X3">
            <v>2021</v>
          </cell>
          <cell r="AH3" t="str">
            <v>Period</v>
          </cell>
          <cell r="AI3">
            <v>2022</v>
          </cell>
        </row>
        <row r="4">
          <cell r="A4" t="str">
            <v>Organisation unit / Data</v>
          </cell>
          <cell r="B4" t="str">
            <v>MOH731B Active 15 - 19 FSW</v>
          </cell>
          <cell r="C4" t="str">
            <v>MOH731B Active 20 - 24 FSW</v>
          </cell>
          <cell r="D4" t="str">
            <v>MOH731B Active 25 - 29 FSW</v>
          </cell>
          <cell r="E4" t="str">
            <v>MOH731B Active 30+ FSW</v>
          </cell>
          <cell r="F4" t="str">
            <v>Total active</v>
          </cell>
          <cell r="G4" t="str">
            <v>MOH731B Active 15 - 19 MSM</v>
          </cell>
          <cell r="H4" t="str">
            <v>MOH731B Active 15 - 19 MSW</v>
          </cell>
          <cell r="I4" t="str">
            <v>MOH731B Active 20 - 24 MSM</v>
          </cell>
          <cell r="J4" t="str">
            <v>MOH731B Active 20 - 24 MSW</v>
          </cell>
          <cell r="K4" t="str">
            <v>MOH731B Active 25 - 29 MSM</v>
          </cell>
          <cell r="L4" t="str">
            <v>MOH731B Active 25 - 29 MSW</v>
          </cell>
          <cell r="M4" t="str">
            <v>MOH731B Active 30+ MSM</v>
          </cell>
          <cell r="N4" t="str">
            <v>MOH731B Active 30+ MSW</v>
          </cell>
          <cell r="O4" t="str">
            <v>Total MSM active</v>
          </cell>
          <cell r="Q4" t="str">
            <v>MOH 731 Tested_15-19(F) HV01-05</v>
          </cell>
          <cell r="R4" t="str">
            <v>MOH 731 Tested_20-24(F) HV01-07</v>
          </cell>
          <cell r="S4" t="str">
            <v>AGYW Tested</v>
          </cell>
          <cell r="T4" t="str">
            <v>MOH 731 Tested_15-19 (M) HV01-04</v>
          </cell>
          <cell r="U4" t="str">
            <v>MOH 731 Tested_20-24(M) HV01-06</v>
          </cell>
          <cell r="V4" t="str">
            <v>ABYM Tested</v>
          </cell>
          <cell r="X4" t="str">
            <v>Estimated Number of Pregnant Women</v>
          </cell>
          <cell r="Y4" t="str">
            <v>MOH 711 New ANC clients</v>
          </cell>
          <cell r="Z4" t="str">
            <v>MOH 731 Initial test at ANC HV02-04</v>
          </cell>
          <cell r="AA4" t="str">
            <v>MOH 731 Initial test at L&amp;D HV02-05</v>
          </cell>
          <cell r="AB4" t="str">
            <v>MOH 731 Initial test at PNC_PNC&lt;=6wks HV02-06</v>
          </cell>
          <cell r="AC4" t="str">
            <v>MOH 731 Tested_PNC&gt; 6weeks to 6 months HV02-09</v>
          </cell>
          <cell r="AD4" t="str">
            <v>Pregnant Women who Tested for HIV at ANC, L&amp;D, PNC</v>
          </cell>
          <cell r="AE4" t="str">
            <v>MOH 731 Total Positive (Add HV02-10 - HV02-14) HV02-15</v>
          </cell>
          <cell r="AF4" t="str">
            <v>MOH 731 On maternal HAART_Total HV02-20</v>
          </cell>
          <cell r="AH4" t="str">
            <v>Organisation unit / Data</v>
          </cell>
          <cell r="AI4" t="str">
            <v>MOH 711 No. Adolescents (10-14 years) Presenting With Pregnancy at 1st ANC Visit</v>
          </cell>
          <cell r="AJ4" t="str">
            <v>MOH 711 No. Adolescents (15-19 years) Presenting With Pregnancy at 1st ANC Visit</v>
          </cell>
          <cell r="AK4" t="str">
            <v>MOH 711 Rev 2020_Youth (20-24 years) presenting with pregnancy at 1st ANC Visit</v>
          </cell>
        </row>
        <row r="5">
          <cell r="A5" t="str">
            <v>Baringo</v>
          </cell>
          <cell r="F5">
            <v>0</v>
          </cell>
          <cell r="O5">
            <v>0</v>
          </cell>
          <cell r="Q5">
            <v>1968</v>
          </cell>
          <cell r="R5">
            <v>4068</v>
          </cell>
          <cell r="S5">
            <v>6036</v>
          </cell>
          <cell r="T5">
            <v>1134</v>
          </cell>
          <cell r="U5">
            <v>2534</v>
          </cell>
          <cell r="V5">
            <v>3668</v>
          </cell>
          <cell r="X5">
            <v>23508</v>
          </cell>
          <cell r="Y5">
            <v>19224</v>
          </cell>
          <cell r="Z5">
            <v>15547</v>
          </cell>
          <cell r="AA5">
            <v>216</v>
          </cell>
          <cell r="AB5">
            <v>116</v>
          </cell>
          <cell r="AC5">
            <v>348</v>
          </cell>
          <cell r="AD5">
            <v>16227</v>
          </cell>
          <cell r="AE5">
            <v>174</v>
          </cell>
          <cell r="AF5">
            <v>182</v>
          </cell>
          <cell r="AH5" t="str">
            <v>Baringo County</v>
          </cell>
          <cell r="AI5">
            <v>284</v>
          </cell>
          <cell r="AJ5">
            <v>3851.3</v>
          </cell>
          <cell r="AK5">
            <v>7757</v>
          </cell>
        </row>
        <row r="6">
          <cell r="A6" t="str">
            <v>Bomet</v>
          </cell>
          <cell r="B6">
            <v>120</v>
          </cell>
          <cell r="C6">
            <v>354</v>
          </cell>
          <cell r="D6">
            <v>359</v>
          </cell>
          <cell r="E6">
            <v>478</v>
          </cell>
          <cell r="F6">
            <v>1311</v>
          </cell>
          <cell r="G6">
            <v>7</v>
          </cell>
          <cell r="I6">
            <v>118</v>
          </cell>
          <cell r="K6">
            <v>136</v>
          </cell>
          <cell r="M6">
            <v>115</v>
          </cell>
          <cell r="O6">
            <v>376</v>
          </cell>
          <cell r="Q6">
            <v>4201</v>
          </cell>
          <cell r="R6">
            <v>8164</v>
          </cell>
          <cell r="S6">
            <v>12365</v>
          </cell>
          <cell r="T6">
            <v>2570</v>
          </cell>
          <cell r="U6">
            <v>5214</v>
          </cell>
          <cell r="V6">
            <v>7784</v>
          </cell>
          <cell r="X6">
            <v>28589</v>
          </cell>
          <cell r="Y6">
            <v>27696</v>
          </cell>
          <cell r="Z6">
            <v>23141</v>
          </cell>
          <cell r="AA6">
            <v>1734</v>
          </cell>
          <cell r="AB6">
            <v>1223</v>
          </cell>
          <cell r="AC6">
            <v>1181</v>
          </cell>
          <cell r="AD6">
            <v>27279</v>
          </cell>
          <cell r="AE6">
            <v>491</v>
          </cell>
          <cell r="AF6">
            <v>470</v>
          </cell>
          <cell r="AH6" t="str">
            <v>Bomet County</v>
          </cell>
          <cell r="AI6">
            <v>314</v>
          </cell>
          <cell r="AJ6">
            <v>5352</v>
          </cell>
          <cell r="AK6">
            <v>10291</v>
          </cell>
        </row>
        <row r="7">
          <cell r="A7" t="str">
            <v>Bungoma</v>
          </cell>
          <cell r="B7">
            <v>122</v>
          </cell>
          <cell r="C7">
            <v>631</v>
          </cell>
          <cell r="D7">
            <v>1039</v>
          </cell>
          <cell r="E7">
            <v>1374</v>
          </cell>
          <cell r="F7">
            <v>3166</v>
          </cell>
          <cell r="G7">
            <v>91</v>
          </cell>
          <cell r="I7">
            <v>740</v>
          </cell>
          <cell r="K7">
            <v>600</v>
          </cell>
          <cell r="M7">
            <v>479</v>
          </cell>
          <cell r="O7">
            <v>1910</v>
          </cell>
          <cell r="Q7">
            <v>3587</v>
          </cell>
          <cell r="R7">
            <v>7339</v>
          </cell>
          <cell r="S7">
            <v>10926</v>
          </cell>
          <cell r="T7">
            <v>2145</v>
          </cell>
          <cell r="U7">
            <v>5787</v>
          </cell>
          <cell r="V7">
            <v>7932</v>
          </cell>
          <cell r="X7">
            <v>61766</v>
          </cell>
          <cell r="Y7">
            <v>60061</v>
          </cell>
          <cell r="Z7">
            <v>53288</v>
          </cell>
          <cell r="AA7">
            <v>72</v>
          </cell>
          <cell r="AB7">
            <v>50</v>
          </cell>
          <cell r="AC7">
            <v>1821</v>
          </cell>
          <cell r="AD7">
            <v>55231</v>
          </cell>
          <cell r="AE7">
            <v>1406</v>
          </cell>
          <cell r="AF7">
            <v>1382</v>
          </cell>
          <cell r="AH7" t="str">
            <v>Bungoma County</v>
          </cell>
          <cell r="AI7">
            <v>491</v>
          </cell>
          <cell r="AJ7">
            <v>11740</v>
          </cell>
          <cell r="AK7">
            <v>20264</v>
          </cell>
        </row>
        <row r="8">
          <cell r="A8" t="str">
            <v>Busia</v>
          </cell>
          <cell r="B8">
            <v>148</v>
          </cell>
          <cell r="C8">
            <v>710</v>
          </cell>
          <cell r="D8">
            <v>854</v>
          </cell>
          <cell r="E8">
            <v>1377</v>
          </cell>
          <cell r="F8">
            <v>3089</v>
          </cell>
          <cell r="G8">
            <v>78</v>
          </cell>
          <cell r="I8">
            <v>381</v>
          </cell>
          <cell r="K8">
            <v>251</v>
          </cell>
          <cell r="M8">
            <v>235</v>
          </cell>
          <cell r="O8">
            <v>945</v>
          </cell>
          <cell r="Q8">
            <v>2664</v>
          </cell>
          <cell r="R8">
            <v>4703</v>
          </cell>
          <cell r="S8">
            <v>7367</v>
          </cell>
          <cell r="T8">
            <v>1456</v>
          </cell>
          <cell r="U8">
            <v>2930</v>
          </cell>
          <cell r="V8">
            <v>4386</v>
          </cell>
          <cell r="X8">
            <v>29517</v>
          </cell>
          <cell r="Y8">
            <v>29075</v>
          </cell>
          <cell r="Z8">
            <v>26788</v>
          </cell>
          <cell r="AA8">
            <v>110</v>
          </cell>
          <cell r="AB8">
            <v>176</v>
          </cell>
          <cell r="AC8">
            <v>3135</v>
          </cell>
          <cell r="AD8">
            <v>30209</v>
          </cell>
          <cell r="AE8">
            <v>1359</v>
          </cell>
          <cell r="AF8">
            <v>1338</v>
          </cell>
          <cell r="AH8" t="str">
            <v>Busia County</v>
          </cell>
          <cell r="AI8">
            <v>81</v>
          </cell>
          <cell r="AJ8">
            <v>5163</v>
          </cell>
          <cell r="AK8">
            <v>10515</v>
          </cell>
        </row>
        <row r="9">
          <cell r="A9" t="str">
            <v>Elgeyo-Marakwet</v>
          </cell>
          <cell r="B9">
            <v>11</v>
          </cell>
          <cell r="C9">
            <v>181</v>
          </cell>
          <cell r="D9">
            <v>300</v>
          </cell>
          <cell r="E9">
            <v>468</v>
          </cell>
          <cell r="F9">
            <v>960</v>
          </cell>
          <cell r="O9">
            <v>0</v>
          </cell>
          <cell r="Q9">
            <v>854</v>
          </cell>
          <cell r="R9">
            <v>1977</v>
          </cell>
          <cell r="S9">
            <v>2831</v>
          </cell>
          <cell r="T9">
            <v>525</v>
          </cell>
          <cell r="U9">
            <v>1342</v>
          </cell>
          <cell r="V9">
            <v>1867</v>
          </cell>
          <cell r="X9">
            <v>17111</v>
          </cell>
          <cell r="Y9">
            <v>14761</v>
          </cell>
          <cell r="Z9">
            <v>14030</v>
          </cell>
          <cell r="AA9">
            <v>137</v>
          </cell>
          <cell r="AB9">
            <v>81</v>
          </cell>
          <cell r="AC9">
            <v>606</v>
          </cell>
          <cell r="AD9">
            <v>14854</v>
          </cell>
          <cell r="AE9">
            <v>196</v>
          </cell>
          <cell r="AF9">
            <v>196</v>
          </cell>
          <cell r="AH9" t="str">
            <v>Elgeyo Marakwet County</v>
          </cell>
          <cell r="AI9">
            <v>57</v>
          </cell>
          <cell r="AJ9">
            <v>2297</v>
          </cell>
          <cell r="AK9">
            <v>5031</v>
          </cell>
        </row>
        <row r="10">
          <cell r="A10" t="str">
            <v>Embu</v>
          </cell>
          <cell r="B10">
            <v>5</v>
          </cell>
          <cell r="C10">
            <v>136</v>
          </cell>
          <cell r="D10">
            <v>230</v>
          </cell>
          <cell r="E10">
            <v>816</v>
          </cell>
          <cell r="F10">
            <v>1187</v>
          </cell>
          <cell r="G10">
            <v>11</v>
          </cell>
          <cell r="I10">
            <v>169</v>
          </cell>
          <cell r="K10">
            <v>110</v>
          </cell>
          <cell r="M10">
            <v>219</v>
          </cell>
          <cell r="O10">
            <v>509</v>
          </cell>
          <cell r="Q10">
            <v>2562</v>
          </cell>
          <cell r="R10">
            <v>6669</v>
          </cell>
          <cell r="S10">
            <v>9231</v>
          </cell>
          <cell r="T10">
            <v>626</v>
          </cell>
          <cell r="U10">
            <v>2204</v>
          </cell>
          <cell r="V10">
            <v>2830</v>
          </cell>
          <cell r="X10">
            <v>15929</v>
          </cell>
          <cell r="Y10">
            <v>15407</v>
          </cell>
          <cell r="Z10">
            <v>12991</v>
          </cell>
          <cell r="AA10">
            <v>166</v>
          </cell>
          <cell r="AB10">
            <v>139</v>
          </cell>
          <cell r="AC10">
            <v>1272</v>
          </cell>
          <cell r="AD10">
            <v>14568</v>
          </cell>
          <cell r="AE10">
            <v>379</v>
          </cell>
          <cell r="AF10">
            <v>383</v>
          </cell>
          <cell r="AH10" t="str">
            <v>Embu County</v>
          </cell>
          <cell r="AI10">
            <v>37</v>
          </cell>
          <cell r="AJ10">
            <v>2075</v>
          </cell>
          <cell r="AK10">
            <v>5108</v>
          </cell>
        </row>
        <row r="11">
          <cell r="A11" t="str">
            <v>Garissa</v>
          </cell>
          <cell r="F11">
            <v>0</v>
          </cell>
          <cell r="O11">
            <v>0</v>
          </cell>
          <cell r="Q11">
            <v>1616</v>
          </cell>
          <cell r="R11">
            <v>3362</v>
          </cell>
          <cell r="S11">
            <v>4978</v>
          </cell>
          <cell r="T11">
            <v>1253</v>
          </cell>
          <cell r="U11">
            <v>2291</v>
          </cell>
          <cell r="V11">
            <v>3544</v>
          </cell>
          <cell r="X11">
            <v>40239</v>
          </cell>
          <cell r="Y11">
            <v>36257</v>
          </cell>
          <cell r="Z11">
            <v>12872</v>
          </cell>
          <cell r="AA11">
            <v>710</v>
          </cell>
          <cell r="AB11">
            <v>334</v>
          </cell>
          <cell r="AC11">
            <v>129</v>
          </cell>
          <cell r="AD11">
            <v>14045</v>
          </cell>
          <cell r="AE11">
            <v>58</v>
          </cell>
          <cell r="AF11">
            <v>53</v>
          </cell>
          <cell r="AH11" t="str">
            <v>Garissa County</v>
          </cell>
          <cell r="AI11">
            <v>326</v>
          </cell>
          <cell r="AJ11">
            <v>5247</v>
          </cell>
          <cell r="AK11">
            <v>11836</v>
          </cell>
        </row>
        <row r="12">
          <cell r="A12" t="str">
            <v xml:space="preserve">Homa Bay </v>
          </cell>
          <cell r="B12">
            <v>371</v>
          </cell>
          <cell r="C12">
            <v>1335</v>
          </cell>
          <cell r="D12">
            <v>1174</v>
          </cell>
          <cell r="E12">
            <v>1675</v>
          </cell>
          <cell r="F12">
            <v>4555</v>
          </cell>
          <cell r="G12">
            <v>146</v>
          </cell>
          <cell r="H12">
            <v>6</v>
          </cell>
          <cell r="I12">
            <v>453</v>
          </cell>
          <cell r="J12">
            <v>24</v>
          </cell>
          <cell r="K12">
            <v>260</v>
          </cell>
          <cell r="L12">
            <v>51</v>
          </cell>
          <cell r="M12">
            <v>313</v>
          </cell>
          <cell r="N12">
            <v>94</v>
          </cell>
          <cell r="O12">
            <v>1347</v>
          </cell>
          <cell r="Q12">
            <v>23164</v>
          </cell>
          <cell r="R12">
            <v>29818</v>
          </cell>
          <cell r="S12">
            <v>52982</v>
          </cell>
          <cell r="T12">
            <v>12016</v>
          </cell>
          <cell r="U12">
            <v>15811</v>
          </cell>
          <cell r="V12">
            <v>27827</v>
          </cell>
          <cell r="X12">
            <v>41191</v>
          </cell>
          <cell r="Y12">
            <v>40845</v>
          </cell>
          <cell r="Z12">
            <v>31309</v>
          </cell>
          <cell r="AA12">
            <v>96</v>
          </cell>
          <cell r="AB12">
            <v>178</v>
          </cell>
          <cell r="AC12">
            <v>1756</v>
          </cell>
          <cell r="AD12">
            <v>33339</v>
          </cell>
          <cell r="AE12">
            <v>5310</v>
          </cell>
          <cell r="AF12">
            <v>5293</v>
          </cell>
          <cell r="AH12" t="str">
            <v>Homa Bay County</v>
          </cell>
          <cell r="AI12">
            <v>747</v>
          </cell>
          <cell r="AJ12">
            <v>7611</v>
          </cell>
          <cell r="AK12">
            <v>14665</v>
          </cell>
        </row>
        <row r="13">
          <cell r="A13" t="str">
            <v>Isiolo</v>
          </cell>
          <cell r="F13">
            <v>0</v>
          </cell>
          <cell r="O13">
            <v>0</v>
          </cell>
          <cell r="Q13">
            <v>521</v>
          </cell>
          <cell r="R13">
            <v>1346</v>
          </cell>
          <cell r="S13">
            <v>1867</v>
          </cell>
          <cell r="T13">
            <v>293</v>
          </cell>
          <cell r="U13">
            <v>778</v>
          </cell>
          <cell r="V13">
            <v>1071</v>
          </cell>
          <cell r="X13">
            <v>7923</v>
          </cell>
          <cell r="Y13">
            <v>8345</v>
          </cell>
          <cell r="Z13">
            <v>4966</v>
          </cell>
          <cell r="AA13">
            <v>534</v>
          </cell>
          <cell r="AB13">
            <v>100</v>
          </cell>
          <cell r="AC13">
            <v>32</v>
          </cell>
          <cell r="AD13">
            <v>5632</v>
          </cell>
          <cell r="AE13">
            <v>108</v>
          </cell>
          <cell r="AF13">
            <v>87</v>
          </cell>
          <cell r="AH13" t="str">
            <v>Isiolo County</v>
          </cell>
          <cell r="AI13">
            <v>57</v>
          </cell>
          <cell r="AJ13">
            <v>1664</v>
          </cell>
          <cell r="AK13">
            <v>3474</v>
          </cell>
        </row>
        <row r="14">
          <cell r="A14" t="str">
            <v>Kajiado</v>
          </cell>
          <cell r="B14">
            <v>140</v>
          </cell>
          <cell r="C14">
            <v>1570</v>
          </cell>
          <cell r="D14">
            <v>2066</v>
          </cell>
          <cell r="E14">
            <v>4863</v>
          </cell>
          <cell r="F14">
            <v>8639</v>
          </cell>
          <cell r="G14">
            <v>47</v>
          </cell>
          <cell r="I14">
            <v>345</v>
          </cell>
          <cell r="K14">
            <v>247</v>
          </cell>
          <cell r="M14">
            <v>124</v>
          </cell>
          <cell r="O14">
            <v>763</v>
          </cell>
          <cell r="Q14">
            <v>4298</v>
          </cell>
          <cell r="R14">
            <v>14031</v>
          </cell>
          <cell r="S14">
            <v>18329</v>
          </cell>
          <cell r="T14">
            <v>2040</v>
          </cell>
          <cell r="U14">
            <v>6410</v>
          </cell>
          <cell r="V14">
            <v>8450</v>
          </cell>
          <cell r="X14">
            <v>39573</v>
          </cell>
          <cell r="Y14">
            <v>44554</v>
          </cell>
          <cell r="Z14">
            <v>36077</v>
          </cell>
          <cell r="AA14">
            <v>1792</v>
          </cell>
          <cell r="AB14">
            <v>676</v>
          </cell>
          <cell r="AC14">
            <v>2248</v>
          </cell>
          <cell r="AD14">
            <v>40793</v>
          </cell>
          <cell r="AE14">
            <v>833</v>
          </cell>
          <cell r="AF14">
            <v>841</v>
          </cell>
          <cell r="AH14" t="str">
            <v>Kajiado County</v>
          </cell>
          <cell r="AI14">
            <v>1505</v>
          </cell>
          <cell r="AJ14">
            <v>7596</v>
          </cell>
          <cell r="AK14">
            <v>20254</v>
          </cell>
        </row>
        <row r="15">
          <cell r="A15" t="str">
            <v>Kakamega</v>
          </cell>
          <cell r="B15">
            <v>35</v>
          </cell>
          <cell r="C15">
            <v>454</v>
          </cell>
          <cell r="D15">
            <v>661</v>
          </cell>
          <cell r="E15">
            <v>1800</v>
          </cell>
          <cell r="F15">
            <v>2950</v>
          </cell>
          <cell r="G15">
            <v>34</v>
          </cell>
          <cell r="H15">
            <v>13</v>
          </cell>
          <cell r="I15">
            <v>652</v>
          </cell>
          <cell r="J15">
            <v>121</v>
          </cell>
          <cell r="K15">
            <v>674</v>
          </cell>
          <cell r="L15">
            <v>141</v>
          </cell>
          <cell r="M15">
            <v>749</v>
          </cell>
          <cell r="N15">
            <v>159</v>
          </cell>
          <cell r="O15">
            <v>2543</v>
          </cell>
          <cell r="Q15">
            <v>3267</v>
          </cell>
          <cell r="R15">
            <v>6357</v>
          </cell>
          <cell r="S15">
            <v>9624</v>
          </cell>
          <cell r="T15">
            <v>1851</v>
          </cell>
          <cell r="U15">
            <v>5011</v>
          </cell>
          <cell r="V15">
            <v>6862</v>
          </cell>
          <cell r="X15">
            <v>65019</v>
          </cell>
          <cell r="Y15">
            <v>61603</v>
          </cell>
          <cell r="Z15">
            <v>52609</v>
          </cell>
          <cell r="AA15">
            <v>139</v>
          </cell>
          <cell r="AB15">
            <v>383</v>
          </cell>
          <cell r="AC15">
            <v>7767</v>
          </cell>
          <cell r="AD15">
            <v>60898</v>
          </cell>
          <cell r="AE15">
            <v>1997</v>
          </cell>
          <cell r="AF15">
            <v>1974</v>
          </cell>
          <cell r="AH15" t="str">
            <v>Kakamega County</v>
          </cell>
          <cell r="AI15">
            <v>376</v>
          </cell>
          <cell r="AJ15">
            <v>12655</v>
          </cell>
          <cell r="AK15">
            <v>23166</v>
          </cell>
        </row>
        <row r="16">
          <cell r="A16" t="str">
            <v>Kericho</v>
          </cell>
          <cell r="B16">
            <v>79</v>
          </cell>
          <cell r="C16">
            <v>631</v>
          </cell>
          <cell r="D16">
            <v>745</v>
          </cell>
          <cell r="E16">
            <v>1051</v>
          </cell>
          <cell r="F16">
            <v>2506</v>
          </cell>
          <cell r="G16">
            <v>71</v>
          </cell>
          <cell r="I16">
            <v>338</v>
          </cell>
          <cell r="K16">
            <v>97</v>
          </cell>
          <cell r="M16">
            <v>66</v>
          </cell>
          <cell r="O16">
            <v>572</v>
          </cell>
          <cell r="Q16">
            <v>1885</v>
          </cell>
          <cell r="R16">
            <v>4703</v>
          </cell>
          <cell r="S16">
            <v>6588</v>
          </cell>
          <cell r="T16">
            <v>1304</v>
          </cell>
          <cell r="U16">
            <v>3112</v>
          </cell>
          <cell r="V16">
            <v>4416</v>
          </cell>
          <cell r="X16">
            <v>28561</v>
          </cell>
          <cell r="Y16">
            <v>26716</v>
          </cell>
          <cell r="Z16">
            <v>22358</v>
          </cell>
          <cell r="AA16">
            <v>1107</v>
          </cell>
          <cell r="AB16">
            <v>792</v>
          </cell>
          <cell r="AC16">
            <v>921</v>
          </cell>
          <cell r="AD16">
            <v>25178</v>
          </cell>
          <cell r="AE16">
            <v>638</v>
          </cell>
          <cell r="AF16">
            <v>687</v>
          </cell>
          <cell r="AH16" t="str">
            <v>Kericho County</v>
          </cell>
          <cell r="AI16">
            <v>913</v>
          </cell>
          <cell r="AJ16">
            <v>5240</v>
          </cell>
          <cell r="AK16">
            <v>13011</v>
          </cell>
        </row>
        <row r="17">
          <cell r="A17" t="str">
            <v>Kiambu</v>
          </cell>
          <cell r="B17">
            <v>60</v>
          </cell>
          <cell r="C17">
            <v>1507</v>
          </cell>
          <cell r="D17">
            <v>1693</v>
          </cell>
          <cell r="E17">
            <v>2436</v>
          </cell>
          <cell r="F17">
            <v>5696</v>
          </cell>
          <cell r="G17">
            <v>148</v>
          </cell>
          <cell r="H17">
            <v>9</v>
          </cell>
          <cell r="I17">
            <v>1441</v>
          </cell>
          <cell r="J17">
            <v>94</v>
          </cell>
          <cell r="K17">
            <v>1009</v>
          </cell>
          <cell r="L17">
            <v>70</v>
          </cell>
          <cell r="M17">
            <v>450</v>
          </cell>
          <cell r="N17">
            <v>29</v>
          </cell>
          <cell r="O17">
            <v>3250</v>
          </cell>
          <cell r="Q17">
            <v>18502</v>
          </cell>
          <cell r="R17">
            <v>32762</v>
          </cell>
          <cell r="S17">
            <v>51264</v>
          </cell>
          <cell r="T17">
            <v>4408</v>
          </cell>
          <cell r="U17">
            <v>17900</v>
          </cell>
          <cell r="V17">
            <v>22308</v>
          </cell>
          <cell r="X17">
            <v>66554</v>
          </cell>
          <cell r="Y17">
            <v>70648</v>
          </cell>
          <cell r="Z17">
            <v>58878</v>
          </cell>
          <cell r="AA17">
            <v>421</v>
          </cell>
          <cell r="AB17">
            <v>744</v>
          </cell>
          <cell r="AC17">
            <v>7272</v>
          </cell>
          <cell r="AD17">
            <v>67315</v>
          </cell>
          <cell r="AE17">
            <v>1654</v>
          </cell>
          <cell r="AF17">
            <v>1665</v>
          </cell>
          <cell r="AH17" t="str">
            <v>Kiambu County</v>
          </cell>
          <cell r="AI17">
            <v>277</v>
          </cell>
          <cell r="AJ17">
            <v>7520</v>
          </cell>
          <cell r="AK17">
            <v>33486</v>
          </cell>
        </row>
        <row r="18">
          <cell r="A18" t="str">
            <v>Kilifi</v>
          </cell>
          <cell r="B18">
            <v>109</v>
          </cell>
          <cell r="C18">
            <v>1054</v>
          </cell>
          <cell r="D18">
            <v>1355</v>
          </cell>
          <cell r="E18">
            <v>2200</v>
          </cell>
          <cell r="F18">
            <v>4718</v>
          </cell>
          <cell r="G18">
            <v>115</v>
          </cell>
          <cell r="I18">
            <v>1681</v>
          </cell>
          <cell r="K18">
            <v>1508</v>
          </cell>
          <cell r="M18">
            <v>1410</v>
          </cell>
          <cell r="O18">
            <v>4714</v>
          </cell>
          <cell r="Q18">
            <v>8594</v>
          </cell>
          <cell r="R18">
            <v>22071</v>
          </cell>
          <cell r="S18">
            <v>30665</v>
          </cell>
          <cell r="T18">
            <v>3433</v>
          </cell>
          <cell r="U18">
            <v>12165</v>
          </cell>
          <cell r="V18">
            <v>15598</v>
          </cell>
          <cell r="X18">
            <v>55161</v>
          </cell>
          <cell r="Y18">
            <v>52468</v>
          </cell>
          <cell r="Z18">
            <v>44078</v>
          </cell>
          <cell r="AA18">
            <v>506</v>
          </cell>
          <cell r="AB18">
            <v>742</v>
          </cell>
          <cell r="AC18">
            <v>1374</v>
          </cell>
          <cell r="AD18">
            <v>46700</v>
          </cell>
          <cell r="AE18">
            <v>1103</v>
          </cell>
          <cell r="AF18">
            <v>1072</v>
          </cell>
          <cell r="AH18" t="str">
            <v>Kilifi County</v>
          </cell>
          <cell r="AI18">
            <v>289</v>
          </cell>
          <cell r="AJ18">
            <v>6541</v>
          </cell>
          <cell r="AK18">
            <v>17136</v>
          </cell>
        </row>
        <row r="19">
          <cell r="A19" t="str">
            <v>Kirinyaga</v>
          </cell>
          <cell r="B19">
            <v>60</v>
          </cell>
          <cell r="C19">
            <v>540</v>
          </cell>
          <cell r="D19">
            <v>727</v>
          </cell>
          <cell r="E19">
            <v>2945</v>
          </cell>
          <cell r="F19">
            <v>4272</v>
          </cell>
          <cell r="G19">
            <v>123</v>
          </cell>
          <cell r="I19">
            <v>613</v>
          </cell>
          <cell r="K19">
            <v>540</v>
          </cell>
          <cell r="M19">
            <v>631</v>
          </cell>
          <cell r="O19">
            <v>1907</v>
          </cell>
          <cell r="Q19">
            <v>5695</v>
          </cell>
          <cell r="R19">
            <v>17873</v>
          </cell>
          <cell r="S19">
            <v>23568</v>
          </cell>
          <cell r="T19">
            <v>1494</v>
          </cell>
          <cell r="U19">
            <v>3695</v>
          </cell>
          <cell r="V19">
            <v>5189</v>
          </cell>
          <cell r="X19">
            <v>13920</v>
          </cell>
          <cell r="Y19">
            <v>14344</v>
          </cell>
          <cell r="Z19">
            <v>13574</v>
          </cell>
          <cell r="AA19">
            <v>85</v>
          </cell>
          <cell r="AB19">
            <v>297</v>
          </cell>
          <cell r="AC19">
            <v>2101</v>
          </cell>
          <cell r="AD19">
            <v>16057</v>
          </cell>
          <cell r="AE19">
            <v>393</v>
          </cell>
          <cell r="AF19">
            <v>390</v>
          </cell>
          <cell r="AH19" t="str">
            <v>Kirinyaga County</v>
          </cell>
          <cell r="AI19">
            <v>41</v>
          </cell>
          <cell r="AJ19">
            <v>1963</v>
          </cell>
          <cell r="AK19">
            <v>4608</v>
          </cell>
        </row>
        <row r="20">
          <cell r="A20" t="str">
            <v>Kisii</v>
          </cell>
          <cell r="B20">
            <v>844</v>
          </cell>
          <cell r="C20">
            <v>2768</v>
          </cell>
          <cell r="D20">
            <v>2313</v>
          </cell>
          <cell r="E20">
            <v>2298</v>
          </cell>
          <cell r="F20">
            <v>8223</v>
          </cell>
          <cell r="G20">
            <v>10</v>
          </cell>
          <cell r="H20">
            <v>35</v>
          </cell>
          <cell r="I20">
            <v>211</v>
          </cell>
          <cell r="J20">
            <v>98</v>
          </cell>
          <cell r="K20">
            <v>254</v>
          </cell>
          <cell r="L20">
            <v>76</v>
          </cell>
          <cell r="M20">
            <v>159</v>
          </cell>
          <cell r="N20">
            <v>52</v>
          </cell>
          <cell r="O20">
            <v>895</v>
          </cell>
          <cell r="Q20">
            <v>10492</v>
          </cell>
          <cell r="R20">
            <v>14037</v>
          </cell>
          <cell r="S20">
            <v>24529</v>
          </cell>
          <cell r="T20">
            <v>4677</v>
          </cell>
          <cell r="U20">
            <v>7673</v>
          </cell>
          <cell r="V20">
            <v>12350</v>
          </cell>
          <cell r="X20">
            <v>40301</v>
          </cell>
          <cell r="Y20">
            <v>36180</v>
          </cell>
          <cell r="Z20">
            <v>33100</v>
          </cell>
          <cell r="AA20">
            <v>133</v>
          </cell>
          <cell r="AB20">
            <v>118</v>
          </cell>
          <cell r="AC20">
            <v>5554</v>
          </cell>
          <cell r="AD20">
            <v>38905</v>
          </cell>
          <cell r="AE20">
            <v>1181</v>
          </cell>
          <cell r="AF20">
            <v>1185</v>
          </cell>
          <cell r="AH20" t="str">
            <v>Kisii County</v>
          </cell>
          <cell r="AI20">
            <v>435</v>
          </cell>
          <cell r="AJ20">
            <v>6932</v>
          </cell>
          <cell r="AK20">
            <v>14287</v>
          </cell>
        </row>
        <row r="21">
          <cell r="A21" t="str">
            <v>Kisumu</v>
          </cell>
          <cell r="B21">
            <v>207</v>
          </cell>
          <cell r="C21">
            <v>1177</v>
          </cell>
          <cell r="D21">
            <v>1501</v>
          </cell>
          <cell r="E21">
            <v>1386</v>
          </cell>
          <cell r="F21">
            <v>4271</v>
          </cell>
          <cell r="G21">
            <v>418</v>
          </cell>
          <cell r="H21">
            <v>14</v>
          </cell>
          <cell r="I21">
            <v>1950</v>
          </cell>
          <cell r="J21">
            <v>47</v>
          </cell>
          <cell r="K21">
            <v>941</v>
          </cell>
          <cell r="L21">
            <v>52</v>
          </cell>
          <cell r="M21">
            <v>586</v>
          </cell>
          <cell r="N21">
            <v>16</v>
          </cell>
          <cell r="O21">
            <v>4024</v>
          </cell>
          <cell r="Q21">
            <v>13772</v>
          </cell>
          <cell r="R21">
            <v>24921</v>
          </cell>
          <cell r="S21">
            <v>38693</v>
          </cell>
          <cell r="T21">
            <v>8481</v>
          </cell>
          <cell r="U21">
            <v>18028</v>
          </cell>
          <cell r="V21">
            <v>26509</v>
          </cell>
          <cell r="X21">
            <v>39891</v>
          </cell>
          <cell r="Y21">
            <v>40120</v>
          </cell>
          <cell r="Z21">
            <v>32595</v>
          </cell>
          <cell r="AA21">
            <v>80</v>
          </cell>
          <cell r="AB21">
            <v>174</v>
          </cell>
          <cell r="AC21">
            <v>4230</v>
          </cell>
          <cell r="AD21">
            <v>37079</v>
          </cell>
          <cell r="AE21">
            <v>4743</v>
          </cell>
          <cell r="AF21">
            <v>4734</v>
          </cell>
          <cell r="AH21" t="str">
            <v>Kisumu County</v>
          </cell>
          <cell r="AI21">
            <v>421</v>
          </cell>
          <cell r="AJ21">
            <v>5899</v>
          </cell>
          <cell r="AK21">
            <v>14957</v>
          </cell>
        </row>
        <row r="22">
          <cell r="A22" t="str">
            <v>Kitui</v>
          </cell>
          <cell r="B22">
            <v>36</v>
          </cell>
          <cell r="C22">
            <v>184</v>
          </cell>
          <cell r="D22">
            <v>360</v>
          </cell>
          <cell r="E22">
            <v>936</v>
          </cell>
          <cell r="F22">
            <v>1516</v>
          </cell>
          <cell r="G22">
            <v>7</v>
          </cell>
          <cell r="I22">
            <v>60</v>
          </cell>
          <cell r="K22">
            <v>119</v>
          </cell>
          <cell r="M22">
            <v>151</v>
          </cell>
          <cell r="O22">
            <v>337</v>
          </cell>
          <cell r="Q22">
            <v>6105</v>
          </cell>
          <cell r="R22">
            <v>10384</v>
          </cell>
          <cell r="S22">
            <v>16489</v>
          </cell>
          <cell r="T22">
            <v>2692</v>
          </cell>
          <cell r="U22">
            <v>4513</v>
          </cell>
          <cell r="V22">
            <v>7205</v>
          </cell>
          <cell r="X22">
            <v>34604</v>
          </cell>
          <cell r="Y22">
            <v>31770</v>
          </cell>
          <cell r="Z22">
            <v>25977</v>
          </cell>
          <cell r="AA22">
            <v>85</v>
          </cell>
          <cell r="AB22">
            <v>244</v>
          </cell>
          <cell r="AC22">
            <v>333</v>
          </cell>
          <cell r="AD22">
            <v>26639</v>
          </cell>
          <cell r="AE22">
            <v>501</v>
          </cell>
          <cell r="AF22">
            <v>486</v>
          </cell>
          <cell r="AH22" t="str">
            <v>Kitui County</v>
          </cell>
          <cell r="AI22">
            <v>316</v>
          </cell>
          <cell r="AJ22">
            <v>6391</v>
          </cell>
          <cell r="AK22">
            <v>11823</v>
          </cell>
        </row>
        <row r="23">
          <cell r="A23" t="str">
            <v>Kwale</v>
          </cell>
          <cell r="B23">
            <v>52</v>
          </cell>
          <cell r="C23">
            <v>480</v>
          </cell>
          <cell r="D23">
            <v>921</v>
          </cell>
          <cell r="E23">
            <v>1397</v>
          </cell>
          <cell r="F23">
            <v>2850</v>
          </cell>
          <cell r="O23">
            <v>0</v>
          </cell>
          <cell r="Q23">
            <v>3786</v>
          </cell>
          <cell r="R23">
            <v>9623</v>
          </cell>
          <cell r="S23">
            <v>13409</v>
          </cell>
          <cell r="T23">
            <v>1444</v>
          </cell>
          <cell r="U23">
            <v>4070</v>
          </cell>
          <cell r="V23">
            <v>5514</v>
          </cell>
          <cell r="X23">
            <v>36124</v>
          </cell>
          <cell r="Y23">
            <v>32327</v>
          </cell>
          <cell r="Z23">
            <v>25867</v>
          </cell>
          <cell r="AA23">
            <v>396</v>
          </cell>
          <cell r="AB23">
            <v>212</v>
          </cell>
          <cell r="AC23">
            <v>161</v>
          </cell>
          <cell r="AD23">
            <v>26636</v>
          </cell>
          <cell r="AE23">
            <v>616</v>
          </cell>
          <cell r="AF23">
            <v>629</v>
          </cell>
          <cell r="AH23" t="str">
            <v>Kwale County</v>
          </cell>
          <cell r="AI23">
            <v>157</v>
          </cell>
          <cell r="AJ23">
            <v>5283</v>
          </cell>
          <cell r="AK23">
            <v>10849</v>
          </cell>
        </row>
        <row r="24">
          <cell r="A24" t="str">
            <v>Laikipia</v>
          </cell>
          <cell r="B24">
            <v>12</v>
          </cell>
          <cell r="C24">
            <v>167</v>
          </cell>
          <cell r="D24">
            <v>209</v>
          </cell>
          <cell r="E24">
            <v>362</v>
          </cell>
          <cell r="F24">
            <v>750</v>
          </cell>
          <cell r="G24">
            <v>5</v>
          </cell>
          <cell r="I24">
            <v>37</v>
          </cell>
          <cell r="K24">
            <v>22</v>
          </cell>
          <cell r="M24">
            <v>43</v>
          </cell>
          <cell r="O24">
            <v>107</v>
          </cell>
          <cell r="Q24">
            <v>2985</v>
          </cell>
          <cell r="R24">
            <v>6792</v>
          </cell>
          <cell r="S24">
            <v>9777</v>
          </cell>
          <cell r="T24">
            <v>1601</v>
          </cell>
          <cell r="U24">
            <v>3040</v>
          </cell>
          <cell r="V24">
            <v>4641</v>
          </cell>
          <cell r="X24">
            <v>17461</v>
          </cell>
          <cell r="Y24">
            <v>17769</v>
          </cell>
          <cell r="Z24">
            <v>15860</v>
          </cell>
          <cell r="AA24">
            <v>242</v>
          </cell>
          <cell r="AB24">
            <v>414</v>
          </cell>
          <cell r="AC24">
            <v>1644</v>
          </cell>
          <cell r="AD24">
            <v>18160</v>
          </cell>
          <cell r="AE24">
            <v>298</v>
          </cell>
          <cell r="AF24">
            <v>304</v>
          </cell>
          <cell r="AH24" t="str">
            <v>Laikipia County</v>
          </cell>
          <cell r="AI24">
            <v>330</v>
          </cell>
          <cell r="AJ24">
            <v>2918</v>
          </cell>
          <cell r="AK24">
            <v>6857</v>
          </cell>
        </row>
        <row r="25">
          <cell r="A25" t="str">
            <v>Lamu</v>
          </cell>
          <cell r="F25">
            <v>0</v>
          </cell>
          <cell r="O25">
            <v>0</v>
          </cell>
          <cell r="Q25">
            <v>817</v>
          </cell>
          <cell r="R25">
            <v>1587</v>
          </cell>
          <cell r="S25">
            <v>2404</v>
          </cell>
          <cell r="T25">
            <v>481</v>
          </cell>
          <cell r="U25">
            <v>1134</v>
          </cell>
          <cell r="V25">
            <v>1615</v>
          </cell>
          <cell r="X25">
            <v>4996</v>
          </cell>
          <cell r="Y25">
            <v>5475</v>
          </cell>
          <cell r="Z25">
            <v>5189</v>
          </cell>
          <cell r="AA25">
            <v>16</v>
          </cell>
          <cell r="AB25">
            <v>112</v>
          </cell>
          <cell r="AC25">
            <v>73</v>
          </cell>
          <cell r="AD25">
            <v>5390</v>
          </cell>
          <cell r="AE25">
            <v>90</v>
          </cell>
          <cell r="AF25">
            <v>89</v>
          </cell>
          <cell r="AH25" t="str">
            <v>Lamu County</v>
          </cell>
          <cell r="AI25">
            <v>145</v>
          </cell>
          <cell r="AJ25">
            <v>748</v>
          </cell>
          <cell r="AK25">
            <v>2054</v>
          </cell>
        </row>
        <row r="26">
          <cell r="A26" t="str">
            <v>Machakos</v>
          </cell>
          <cell r="B26">
            <v>44</v>
          </cell>
          <cell r="C26">
            <v>625</v>
          </cell>
          <cell r="D26">
            <v>1164</v>
          </cell>
          <cell r="E26">
            <v>1819</v>
          </cell>
          <cell r="F26">
            <v>3652</v>
          </cell>
          <cell r="G26">
            <v>120</v>
          </cell>
          <cell r="I26">
            <v>644</v>
          </cell>
          <cell r="J26">
            <v>5</v>
          </cell>
          <cell r="K26">
            <v>511</v>
          </cell>
          <cell r="L26">
            <v>5</v>
          </cell>
          <cell r="M26">
            <v>761</v>
          </cell>
          <cell r="O26">
            <v>2046</v>
          </cell>
          <cell r="Q26">
            <v>5808</v>
          </cell>
          <cell r="R26">
            <v>15305</v>
          </cell>
          <cell r="S26">
            <v>21113</v>
          </cell>
          <cell r="T26">
            <v>2485</v>
          </cell>
          <cell r="U26">
            <v>6769</v>
          </cell>
          <cell r="V26">
            <v>9254</v>
          </cell>
          <cell r="X26">
            <v>34905</v>
          </cell>
          <cell r="Y26">
            <v>36185</v>
          </cell>
          <cell r="Z26">
            <v>30025</v>
          </cell>
          <cell r="AA26">
            <v>165</v>
          </cell>
          <cell r="AB26">
            <v>458</v>
          </cell>
          <cell r="AC26">
            <v>1005</v>
          </cell>
          <cell r="AD26">
            <v>31653</v>
          </cell>
          <cell r="AE26">
            <v>871</v>
          </cell>
          <cell r="AF26">
            <v>864</v>
          </cell>
          <cell r="AH26" t="str">
            <v>Machakos County</v>
          </cell>
          <cell r="AI26">
            <v>277</v>
          </cell>
          <cell r="AJ26">
            <v>4922</v>
          </cell>
          <cell r="AK26">
            <v>14185</v>
          </cell>
        </row>
        <row r="27">
          <cell r="A27" t="str">
            <v>Makueni</v>
          </cell>
          <cell r="B27">
            <v>59</v>
          </cell>
          <cell r="C27">
            <v>327</v>
          </cell>
          <cell r="D27">
            <v>574</v>
          </cell>
          <cell r="E27">
            <v>923</v>
          </cell>
          <cell r="F27">
            <v>1883</v>
          </cell>
          <cell r="G27">
            <v>8</v>
          </cell>
          <cell r="I27">
            <v>56</v>
          </cell>
          <cell r="K27">
            <v>44</v>
          </cell>
          <cell r="M27">
            <v>154</v>
          </cell>
          <cell r="O27">
            <v>262</v>
          </cell>
          <cell r="Q27">
            <v>6228</v>
          </cell>
          <cell r="R27">
            <v>14087</v>
          </cell>
          <cell r="S27">
            <v>20315</v>
          </cell>
          <cell r="T27">
            <v>3141</v>
          </cell>
          <cell r="U27">
            <v>5883</v>
          </cell>
          <cell r="V27">
            <v>9024</v>
          </cell>
          <cell r="X27">
            <v>24031</v>
          </cell>
          <cell r="Y27">
            <v>24377</v>
          </cell>
          <cell r="Z27">
            <v>19816</v>
          </cell>
          <cell r="AA27">
            <v>139</v>
          </cell>
          <cell r="AB27">
            <v>147</v>
          </cell>
          <cell r="AC27">
            <v>2807</v>
          </cell>
          <cell r="AD27">
            <v>22909</v>
          </cell>
          <cell r="AE27">
            <v>554</v>
          </cell>
          <cell r="AF27">
            <v>520</v>
          </cell>
          <cell r="AH27" t="str">
            <v>Makueni County</v>
          </cell>
          <cell r="AI27">
            <v>239</v>
          </cell>
          <cell r="AJ27">
            <v>3943</v>
          </cell>
          <cell r="AK27">
            <v>10111</v>
          </cell>
        </row>
        <row r="28">
          <cell r="A28" t="str">
            <v>Mandera</v>
          </cell>
          <cell r="F28">
            <v>0</v>
          </cell>
          <cell r="O28">
            <v>0</v>
          </cell>
          <cell r="Q28">
            <v>753</v>
          </cell>
          <cell r="R28">
            <v>1196</v>
          </cell>
          <cell r="S28">
            <v>1949</v>
          </cell>
          <cell r="T28">
            <v>432</v>
          </cell>
          <cell r="U28">
            <v>661</v>
          </cell>
          <cell r="V28">
            <v>1093</v>
          </cell>
          <cell r="X28">
            <v>31804</v>
          </cell>
          <cell r="Y28">
            <v>26232</v>
          </cell>
          <cell r="Z28">
            <v>7412</v>
          </cell>
          <cell r="AA28">
            <v>2439</v>
          </cell>
          <cell r="AB28">
            <v>663</v>
          </cell>
          <cell r="AC28">
            <v>1509</v>
          </cell>
          <cell r="AD28">
            <v>12023</v>
          </cell>
          <cell r="AE28">
            <v>29</v>
          </cell>
          <cell r="AF28">
            <v>19</v>
          </cell>
          <cell r="AH28" t="str">
            <v>Mandera County</v>
          </cell>
          <cell r="AI28">
            <v>371</v>
          </cell>
          <cell r="AJ28">
            <v>3340</v>
          </cell>
          <cell r="AK28">
            <v>4485</v>
          </cell>
        </row>
        <row r="29">
          <cell r="A29" t="str">
            <v>Marsabit</v>
          </cell>
          <cell r="F29">
            <v>0</v>
          </cell>
          <cell r="O29">
            <v>0</v>
          </cell>
          <cell r="Q29">
            <v>709</v>
          </cell>
          <cell r="R29">
            <v>1716</v>
          </cell>
          <cell r="S29">
            <v>2425</v>
          </cell>
          <cell r="T29">
            <v>453</v>
          </cell>
          <cell r="U29">
            <v>955</v>
          </cell>
          <cell r="V29">
            <v>1408</v>
          </cell>
          <cell r="X29">
            <v>16249</v>
          </cell>
          <cell r="Y29">
            <v>15281</v>
          </cell>
          <cell r="Z29">
            <v>8112</v>
          </cell>
          <cell r="AA29">
            <v>264</v>
          </cell>
          <cell r="AB29">
            <v>273</v>
          </cell>
          <cell r="AC29">
            <v>64</v>
          </cell>
          <cell r="AD29">
            <v>8713</v>
          </cell>
          <cell r="AE29">
            <v>39</v>
          </cell>
          <cell r="AF29">
            <v>42</v>
          </cell>
          <cell r="AH29" t="str">
            <v>Marsabit County</v>
          </cell>
          <cell r="AI29">
            <v>134</v>
          </cell>
          <cell r="AJ29">
            <v>2796</v>
          </cell>
          <cell r="AK29">
            <v>6266</v>
          </cell>
        </row>
        <row r="30">
          <cell r="A30" t="str">
            <v>Meru</v>
          </cell>
          <cell r="B30">
            <v>104</v>
          </cell>
          <cell r="C30">
            <v>786</v>
          </cell>
          <cell r="D30">
            <v>665</v>
          </cell>
          <cell r="E30">
            <v>1210</v>
          </cell>
          <cell r="F30">
            <v>2765</v>
          </cell>
          <cell r="G30">
            <v>14</v>
          </cell>
          <cell r="I30">
            <v>154</v>
          </cell>
          <cell r="K30">
            <v>136</v>
          </cell>
          <cell r="M30">
            <v>152</v>
          </cell>
          <cell r="O30">
            <v>456</v>
          </cell>
          <cell r="Q30">
            <v>5349</v>
          </cell>
          <cell r="R30">
            <v>10330</v>
          </cell>
          <cell r="S30">
            <v>15679</v>
          </cell>
          <cell r="T30">
            <v>1941</v>
          </cell>
          <cell r="U30">
            <v>5189</v>
          </cell>
          <cell r="V30">
            <v>7130</v>
          </cell>
          <cell r="X30">
            <v>48842</v>
          </cell>
          <cell r="Y30">
            <v>38090</v>
          </cell>
          <cell r="Z30">
            <v>29407</v>
          </cell>
          <cell r="AA30">
            <v>1142</v>
          </cell>
          <cell r="AB30">
            <v>939</v>
          </cell>
          <cell r="AC30">
            <v>675</v>
          </cell>
          <cell r="AD30">
            <v>32163</v>
          </cell>
          <cell r="AE30">
            <v>615</v>
          </cell>
          <cell r="AF30">
            <v>593</v>
          </cell>
          <cell r="AH30" t="str">
            <v>Meru County</v>
          </cell>
          <cell r="AI30">
            <v>809</v>
          </cell>
          <cell r="AJ30">
            <v>9735</v>
          </cell>
          <cell r="AK30">
            <v>13106</v>
          </cell>
        </row>
        <row r="31">
          <cell r="A31" t="str">
            <v>Migori</v>
          </cell>
          <cell r="B31">
            <v>71</v>
          </cell>
          <cell r="C31">
            <v>448</v>
          </cell>
          <cell r="D31">
            <v>569</v>
          </cell>
          <cell r="E31">
            <v>558</v>
          </cell>
          <cell r="F31">
            <v>1646</v>
          </cell>
          <cell r="G31">
            <v>23</v>
          </cell>
          <cell r="H31">
            <v>6</v>
          </cell>
          <cell r="I31">
            <v>169</v>
          </cell>
          <cell r="J31">
            <v>41</v>
          </cell>
          <cell r="K31">
            <v>141</v>
          </cell>
          <cell r="L31">
            <v>31</v>
          </cell>
          <cell r="M31">
            <v>155</v>
          </cell>
          <cell r="N31">
            <v>60</v>
          </cell>
          <cell r="O31">
            <v>626</v>
          </cell>
          <cell r="Q31">
            <v>37475</v>
          </cell>
          <cell r="R31">
            <v>45450</v>
          </cell>
          <cell r="S31">
            <v>82925</v>
          </cell>
          <cell r="T31">
            <v>10911</v>
          </cell>
          <cell r="U31">
            <v>16817</v>
          </cell>
          <cell r="V31">
            <v>27728</v>
          </cell>
          <cell r="X31">
            <v>49028</v>
          </cell>
          <cell r="Y31">
            <v>47655</v>
          </cell>
          <cell r="Z31">
            <v>40097</v>
          </cell>
          <cell r="AA31">
            <v>404</v>
          </cell>
          <cell r="AB31">
            <v>331</v>
          </cell>
          <cell r="AC31">
            <v>7458</v>
          </cell>
          <cell r="AD31">
            <v>48290</v>
          </cell>
          <cell r="AE31">
            <v>4098</v>
          </cell>
          <cell r="AF31">
            <v>4066</v>
          </cell>
          <cell r="AH31" t="str">
            <v>Migori County</v>
          </cell>
          <cell r="AI31">
            <v>420</v>
          </cell>
          <cell r="AJ31">
            <v>8697</v>
          </cell>
          <cell r="AK31">
            <v>18268</v>
          </cell>
        </row>
        <row r="32">
          <cell r="A32" t="str">
            <v>Mombasa</v>
          </cell>
          <cell r="B32">
            <v>287</v>
          </cell>
          <cell r="C32">
            <v>1170</v>
          </cell>
          <cell r="D32">
            <v>1835</v>
          </cell>
          <cell r="E32">
            <v>2268</v>
          </cell>
          <cell r="F32">
            <v>5560</v>
          </cell>
          <cell r="G32">
            <v>133</v>
          </cell>
          <cell r="I32">
            <v>1841</v>
          </cell>
          <cell r="K32">
            <v>2092</v>
          </cell>
          <cell r="M32">
            <v>1592</v>
          </cell>
          <cell r="O32">
            <v>5658</v>
          </cell>
          <cell r="Q32">
            <v>16235</v>
          </cell>
          <cell r="R32">
            <v>32598</v>
          </cell>
          <cell r="S32">
            <v>48833</v>
          </cell>
          <cell r="T32">
            <v>2328</v>
          </cell>
          <cell r="U32">
            <v>8585</v>
          </cell>
          <cell r="V32">
            <v>10913</v>
          </cell>
          <cell r="X32">
            <v>40076</v>
          </cell>
          <cell r="Y32">
            <v>39498</v>
          </cell>
          <cell r="Z32">
            <v>34194</v>
          </cell>
          <cell r="AA32">
            <v>442</v>
          </cell>
          <cell r="AB32">
            <v>809</v>
          </cell>
          <cell r="AC32">
            <v>2232</v>
          </cell>
          <cell r="AD32">
            <v>37677</v>
          </cell>
          <cell r="AE32">
            <v>1745</v>
          </cell>
          <cell r="AF32">
            <v>1718</v>
          </cell>
          <cell r="AH32" t="str">
            <v>Mombasa County</v>
          </cell>
          <cell r="AI32">
            <v>36</v>
          </cell>
          <cell r="AJ32">
            <v>3231</v>
          </cell>
          <cell r="AK32">
            <v>14555</v>
          </cell>
        </row>
        <row r="33">
          <cell r="A33" t="str">
            <v>Murang'a</v>
          </cell>
          <cell r="B33">
            <v>127</v>
          </cell>
          <cell r="C33">
            <v>429</v>
          </cell>
          <cell r="D33">
            <v>536</v>
          </cell>
          <cell r="E33">
            <v>1908</v>
          </cell>
          <cell r="F33">
            <v>3000</v>
          </cell>
          <cell r="G33">
            <v>169</v>
          </cell>
          <cell r="H33">
            <v>49</v>
          </cell>
          <cell r="I33">
            <v>744</v>
          </cell>
          <cell r="J33">
            <v>85</v>
          </cell>
          <cell r="K33">
            <v>244</v>
          </cell>
          <cell r="L33">
            <v>44</v>
          </cell>
          <cell r="M33">
            <v>190</v>
          </cell>
          <cell r="N33">
            <v>27</v>
          </cell>
          <cell r="O33">
            <v>1552</v>
          </cell>
          <cell r="Q33">
            <v>4902</v>
          </cell>
          <cell r="R33">
            <v>10351</v>
          </cell>
          <cell r="S33">
            <v>15253</v>
          </cell>
          <cell r="T33">
            <v>2977</v>
          </cell>
          <cell r="U33">
            <v>5847</v>
          </cell>
          <cell r="V33">
            <v>8824</v>
          </cell>
          <cell r="X33">
            <v>26929</v>
          </cell>
          <cell r="Y33">
            <v>22856</v>
          </cell>
          <cell r="Z33">
            <v>22210</v>
          </cell>
          <cell r="AA33">
            <v>47</v>
          </cell>
          <cell r="AB33">
            <v>77</v>
          </cell>
          <cell r="AC33">
            <v>3610</v>
          </cell>
          <cell r="AD33">
            <v>25944</v>
          </cell>
          <cell r="AE33">
            <v>524</v>
          </cell>
          <cell r="AF33">
            <v>523</v>
          </cell>
          <cell r="AH33" t="str">
            <v>Muranga County</v>
          </cell>
          <cell r="AI33">
            <v>36</v>
          </cell>
          <cell r="AJ33">
            <v>3486</v>
          </cell>
          <cell r="AK33">
            <v>8807</v>
          </cell>
        </row>
        <row r="34">
          <cell r="A34" t="str">
            <v>Nairobi</v>
          </cell>
          <cell r="B34">
            <v>1626</v>
          </cell>
          <cell r="C34">
            <v>6428</v>
          </cell>
          <cell r="D34">
            <v>8884</v>
          </cell>
          <cell r="E34">
            <v>19217</v>
          </cell>
          <cell r="F34">
            <v>36155</v>
          </cell>
          <cell r="G34">
            <v>2729</v>
          </cell>
          <cell r="H34">
            <v>78</v>
          </cell>
          <cell r="I34">
            <v>6194</v>
          </cell>
          <cell r="J34">
            <v>101</v>
          </cell>
          <cell r="K34">
            <v>4078</v>
          </cell>
          <cell r="L34">
            <v>78</v>
          </cell>
          <cell r="M34">
            <v>3929</v>
          </cell>
          <cell r="N34">
            <v>46</v>
          </cell>
          <cell r="O34">
            <v>17233</v>
          </cell>
          <cell r="Q34">
            <v>35818</v>
          </cell>
          <cell r="R34">
            <v>87527</v>
          </cell>
          <cell r="S34">
            <v>123345</v>
          </cell>
          <cell r="T34">
            <v>12418</v>
          </cell>
          <cell r="U34">
            <v>39535</v>
          </cell>
          <cell r="V34">
            <v>51953</v>
          </cell>
          <cell r="X34">
            <v>159248</v>
          </cell>
          <cell r="Y34">
            <v>165106</v>
          </cell>
          <cell r="Z34">
            <v>121382</v>
          </cell>
          <cell r="AA34">
            <v>3538</v>
          </cell>
          <cell r="AB34">
            <v>2224</v>
          </cell>
          <cell r="AC34">
            <v>8583</v>
          </cell>
          <cell r="AD34">
            <v>135727</v>
          </cell>
          <cell r="AE34">
            <v>6791</v>
          </cell>
          <cell r="AF34">
            <v>6954</v>
          </cell>
          <cell r="AH34" t="str">
            <v>Nairobi County</v>
          </cell>
          <cell r="AI34">
            <v>1340</v>
          </cell>
          <cell r="AJ34">
            <v>15255</v>
          </cell>
          <cell r="AK34">
            <v>68534</v>
          </cell>
        </row>
        <row r="35">
          <cell r="A35" t="str">
            <v>Nakuru</v>
          </cell>
          <cell r="B35">
            <v>734</v>
          </cell>
          <cell r="C35">
            <v>4206</v>
          </cell>
          <cell r="D35">
            <v>6541</v>
          </cell>
          <cell r="E35">
            <v>9134</v>
          </cell>
          <cell r="F35">
            <v>20615</v>
          </cell>
          <cell r="G35">
            <v>310</v>
          </cell>
          <cell r="I35">
            <v>2452</v>
          </cell>
          <cell r="K35">
            <v>1340</v>
          </cell>
          <cell r="M35">
            <v>1167</v>
          </cell>
          <cell r="O35">
            <v>5269</v>
          </cell>
          <cell r="Q35">
            <v>14428</v>
          </cell>
          <cell r="R35">
            <v>42856</v>
          </cell>
          <cell r="S35">
            <v>57284</v>
          </cell>
          <cell r="T35">
            <v>7421</v>
          </cell>
          <cell r="U35">
            <v>24732</v>
          </cell>
          <cell r="V35">
            <v>32153</v>
          </cell>
          <cell r="X35">
            <v>72018</v>
          </cell>
          <cell r="Y35">
            <v>71488</v>
          </cell>
          <cell r="Z35">
            <v>66647</v>
          </cell>
          <cell r="AA35">
            <v>865</v>
          </cell>
          <cell r="AB35">
            <v>1127</v>
          </cell>
          <cell r="AC35">
            <v>3774</v>
          </cell>
          <cell r="AD35">
            <v>72413</v>
          </cell>
          <cell r="AE35">
            <v>2048</v>
          </cell>
          <cell r="AF35">
            <v>2027</v>
          </cell>
          <cell r="AH35" t="str">
            <v>Nakuru County</v>
          </cell>
          <cell r="AI35">
            <v>108</v>
          </cell>
          <cell r="AJ35">
            <v>8314</v>
          </cell>
          <cell r="AK35">
            <v>22211</v>
          </cell>
        </row>
        <row r="36">
          <cell r="A36" t="str">
            <v>Nandi</v>
          </cell>
          <cell r="F36">
            <v>0</v>
          </cell>
          <cell r="O36">
            <v>0</v>
          </cell>
          <cell r="Q36">
            <v>3277</v>
          </cell>
          <cell r="R36">
            <v>7508</v>
          </cell>
          <cell r="S36">
            <v>10785</v>
          </cell>
          <cell r="T36">
            <v>1649</v>
          </cell>
          <cell r="U36">
            <v>3947</v>
          </cell>
          <cell r="V36">
            <v>5596</v>
          </cell>
          <cell r="X36">
            <v>26090</v>
          </cell>
          <cell r="Y36">
            <v>23688</v>
          </cell>
          <cell r="Z36">
            <v>19906</v>
          </cell>
          <cell r="AA36">
            <v>416</v>
          </cell>
          <cell r="AB36">
            <v>689</v>
          </cell>
          <cell r="AC36">
            <v>1637</v>
          </cell>
          <cell r="AD36">
            <v>22648</v>
          </cell>
          <cell r="AE36">
            <v>401</v>
          </cell>
          <cell r="AF36">
            <v>438</v>
          </cell>
          <cell r="AH36" t="str">
            <v>Nandi County</v>
          </cell>
          <cell r="AI36">
            <v>121</v>
          </cell>
          <cell r="AJ36">
            <v>4409</v>
          </cell>
          <cell r="AK36">
            <v>8684</v>
          </cell>
        </row>
        <row r="37">
          <cell r="A37" t="str">
            <v>Narok</v>
          </cell>
          <cell r="B37">
            <v>32</v>
          </cell>
          <cell r="C37">
            <v>609</v>
          </cell>
          <cell r="D37">
            <v>696</v>
          </cell>
          <cell r="E37">
            <v>836</v>
          </cell>
          <cell r="F37">
            <v>2173</v>
          </cell>
          <cell r="G37">
            <v>45</v>
          </cell>
          <cell r="I37">
            <v>420</v>
          </cell>
          <cell r="K37">
            <v>383</v>
          </cell>
          <cell r="M37">
            <v>261</v>
          </cell>
          <cell r="O37">
            <v>1109</v>
          </cell>
          <cell r="Q37">
            <v>7904</v>
          </cell>
          <cell r="R37">
            <v>15063</v>
          </cell>
          <cell r="S37">
            <v>22967</v>
          </cell>
          <cell r="T37">
            <v>4360</v>
          </cell>
          <cell r="U37">
            <v>7533</v>
          </cell>
          <cell r="V37">
            <v>11893</v>
          </cell>
          <cell r="X37">
            <v>46921</v>
          </cell>
          <cell r="Y37">
            <v>43732</v>
          </cell>
          <cell r="Z37">
            <v>36010</v>
          </cell>
          <cell r="AA37">
            <v>2040</v>
          </cell>
          <cell r="AB37">
            <v>2523</v>
          </cell>
          <cell r="AC37">
            <v>4595</v>
          </cell>
          <cell r="AD37">
            <v>45168</v>
          </cell>
          <cell r="AE37">
            <v>507</v>
          </cell>
          <cell r="AF37">
            <v>499</v>
          </cell>
          <cell r="AH37" t="str">
            <v>Narok County</v>
          </cell>
          <cell r="AI37">
            <v>1013</v>
          </cell>
          <cell r="AJ37">
            <v>10305</v>
          </cell>
          <cell r="AK37">
            <v>18124</v>
          </cell>
        </row>
        <row r="38">
          <cell r="A38" t="str">
            <v>Nyamira</v>
          </cell>
          <cell r="B38">
            <v>77</v>
          </cell>
          <cell r="C38">
            <v>504</v>
          </cell>
          <cell r="D38">
            <v>378</v>
          </cell>
          <cell r="E38">
            <v>438</v>
          </cell>
          <cell r="F38">
            <v>1397</v>
          </cell>
          <cell r="G38">
            <v>25</v>
          </cell>
          <cell r="I38">
            <v>88</v>
          </cell>
          <cell r="K38">
            <v>27</v>
          </cell>
          <cell r="M38">
            <v>16</v>
          </cell>
          <cell r="O38">
            <v>156</v>
          </cell>
          <cell r="Q38">
            <v>5081</v>
          </cell>
          <cell r="R38">
            <v>9376</v>
          </cell>
          <cell r="S38">
            <v>14457</v>
          </cell>
          <cell r="T38">
            <v>2153</v>
          </cell>
          <cell r="U38">
            <v>3730</v>
          </cell>
          <cell r="V38">
            <v>5883</v>
          </cell>
          <cell r="X38">
            <v>21312</v>
          </cell>
          <cell r="Y38">
            <v>18866</v>
          </cell>
          <cell r="Z38">
            <v>17641</v>
          </cell>
          <cell r="AA38">
            <v>104</v>
          </cell>
          <cell r="AB38">
            <v>246</v>
          </cell>
          <cell r="AC38">
            <v>1324</v>
          </cell>
          <cell r="AD38">
            <v>19315</v>
          </cell>
          <cell r="AE38">
            <v>454</v>
          </cell>
          <cell r="AF38">
            <v>452</v>
          </cell>
          <cell r="AH38" t="str">
            <v>Nyamira County</v>
          </cell>
          <cell r="AI38">
            <v>148</v>
          </cell>
          <cell r="AJ38">
            <v>3148</v>
          </cell>
          <cell r="AK38">
            <v>6594</v>
          </cell>
        </row>
        <row r="39">
          <cell r="A39" t="str">
            <v>Nyandarua</v>
          </cell>
          <cell r="F39">
            <v>0</v>
          </cell>
          <cell r="O39">
            <v>0</v>
          </cell>
          <cell r="Q39">
            <v>2872</v>
          </cell>
          <cell r="R39">
            <v>6851</v>
          </cell>
          <cell r="S39">
            <v>9723</v>
          </cell>
          <cell r="T39">
            <v>1251</v>
          </cell>
          <cell r="U39">
            <v>3035</v>
          </cell>
          <cell r="V39">
            <v>4286</v>
          </cell>
          <cell r="X39">
            <v>16981</v>
          </cell>
          <cell r="Y39">
            <v>15228</v>
          </cell>
          <cell r="Z39">
            <v>13762</v>
          </cell>
          <cell r="AA39">
            <v>178</v>
          </cell>
          <cell r="AB39">
            <v>182</v>
          </cell>
          <cell r="AC39">
            <v>1143</v>
          </cell>
          <cell r="AD39">
            <v>15265</v>
          </cell>
          <cell r="AE39">
            <v>409</v>
          </cell>
          <cell r="AF39">
            <v>392</v>
          </cell>
          <cell r="AH39" t="str">
            <v>Nyandarua County</v>
          </cell>
          <cell r="AI39">
            <v>30</v>
          </cell>
          <cell r="AJ39">
            <v>2033</v>
          </cell>
          <cell r="AK39">
            <v>5679</v>
          </cell>
        </row>
        <row r="40">
          <cell r="A40" t="str">
            <v>Nyeri</v>
          </cell>
          <cell r="B40">
            <v>35</v>
          </cell>
          <cell r="C40">
            <v>363</v>
          </cell>
          <cell r="D40">
            <v>515</v>
          </cell>
          <cell r="E40">
            <v>1415</v>
          </cell>
          <cell r="F40">
            <v>2328</v>
          </cell>
          <cell r="G40">
            <v>50</v>
          </cell>
          <cell r="I40">
            <v>531</v>
          </cell>
          <cell r="K40">
            <v>306</v>
          </cell>
          <cell r="M40">
            <v>225</v>
          </cell>
          <cell r="O40">
            <v>1112</v>
          </cell>
          <cell r="Q40">
            <v>2632</v>
          </cell>
          <cell r="R40">
            <v>8020</v>
          </cell>
          <cell r="S40">
            <v>10652</v>
          </cell>
          <cell r="T40">
            <v>1878</v>
          </cell>
          <cell r="U40">
            <v>6046</v>
          </cell>
          <cell r="V40">
            <v>7924</v>
          </cell>
          <cell r="X40">
            <v>18046</v>
          </cell>
          <cell r="Y40">
            <v>15760</v>
          </cell>
          <cell r="Z40">
            <v>14687</v>
          </cell>
          <cell r="AA40">
            <v>45</v>
          </cell>
          <cell r="AB40">
            <v>31</v>
          </cell>
          <cell r="AC40">
            <v>2469</v>
          </cell>
          <cell r="AD40">
            <v>17232</v>
          </cell>
          <cell r="AE40">
            <v>398</v>
          </cell>
          <cell r="AF40">
            <v>386</v>
          </cell>
          <cell r="AH40" t="str">
            <v>Nyeri County</v>
          </cell>
          <cell r="AI40">
            <v>68</v>
          </cell>
          <cell r="AJ40">
            <v>1544</v>
          </cell>
          <cell r="AK40">
            <v>5942</v>
          </cell>
        </row>
        <row r="41">
          <cell r="A41" t="str">
            <v>Samburu</v>
          </cell>
          <cell r="F41">
            <v>0</v>
          </cell>
          <cell r="O41">
            <v>0</v>
          </cell>
          <cell r="Q41">
            <v>2920</v>
          </cell>
          <cell r="R41">
            <v>4267</v>
          </cell>
          <cell r="S41">
            <v>7187</v>
          </cell>
          <cell r="T41">
            <v>1949</v>
          </cell>
          <cell r="U41">
            <v>2278</v>
          </cell>
          <cell r="V41">
            <v>4227</v>
          </cell>
          <cell r="X41">
            <v>12983</v>
          </cell>
          <cell r="Y41">
            <v>12154</v>
          </cell>
          <cell r="Z41">
            <v>8424</v>
          </cell>
          <cell r="AA41">
            <v>288</v>
          </cell>
          <cell r="AB41">
            <v>470</v>
          </cell>
          <cell r="AC41">
            <v>698</v>
          </cell>
          <cell r="AD41">
            <v>9880</v>
          </cell>
          <cell r="AE41">
            <v>93</v>
          </cell>
          <cell r="AF41">
            <v>89</v>
          </cell>
          <cell r="AH41" t="str">
            <v>Samburu County</v>
          </cell>
          <cell r="AI41">
            <v>330</v>
          </cell>
          <cell r="AJ41">
            <v>2713</v>
          </cell>
          <cell r="AK41">
            <v>4093</v>
          </cell>
        </row>
        <row r="42">
          <cell r="A42" t="str">
            <v>Siaya</v>
          </cell>
          <cell r="B42">
            <v>239</v>
          </cell>
          <cell r="C42">
            <v>783</v>
          </cell>
          <cell r="D42">
            <v>1260</v>
          </cell>
          <cell r="E42">
            <v>2593</v>
          </cell>
          <cell r="F42">
            <v>4875</v>
          </cell>
          <cell r="G42">
            <v>49</v>
          </cell>
          <cell r="I42">
            <v>275</v>
          </cell>
          <cell r="K42">
            <v>312</v>
          </cell>
          <cell r="M42">
            <v>358</v>
          </cell>
          <cell r="O42">
            <v>994</v>
          </cell>
          <cell r="Q42">
            <v>13538</v>
          </cell>
          <cell r="R42">
            <v>22118</v>
          </cell>
          <cell r="S42">
            <v>35656</v>
          </cell>
          <cell r="T42">
            <v>8092</v>
          </cell>
          <cell r="U42">
            <v>11141</v>
          </cell>
          <cell r="V42">
            <v>19233</v>
          </cell>
          <cell r="X42">
            <v>32366</v>
          </cell>
          <cell r="Y42">
            <v>35477</v>
          </cell>
          <cell r="Z42">
            <v>28762</v>
          </cell>
          <cell r="AA42">
            <v>28</v>
          </cell>
          <cell r="AB42">
            <v>44</v>
          </cell>
          <cell r="AC42">
            <v>1248</v>
          </cell>
          <cell r="AD42">
            <v>30082</v>
          </cell>
          <cell r="AE42">
            <v>4812</v>
          </cell>
          <cell r="AF42">
            <v>4820</v>
          </cell>
          <cell r="AH42" t="str">
            <v>Siaya County</v>
          </cell>
          <cell r="AI42">
            <v>180</v>
          </cell>
          <cell r="AJ42">
            <v>5836</v>
          </cell>
          <cell r="AK42">
            <v>12081</v>
          </cell>
        </row>
        <row r="43">
          <cell r="A43" t="str">
            <v>Taita-Taveta</v>
          </cell>
          <cell r="B43">
            <v>48</v>
          </cell>
          <cell r="C43">
            <v>342</v>
          </cell>
          <cell r="D43">
            <v>749</v>
          </cell>
          <cell r="E43">
            <v>1465</v>
          </cell>
          <cell r="F43">
            <v>2604</v>
          </cell>
          <cell r="G43">
            <v>55</v>
          </cell>
          <cell r="I43">
            <v>212</v>
          </cell>
          <cell r="K43">
            <v>180</v>
          </cell>
          <cell r="M43">
            <v>146</v>
          </cell>
          <cell r="O43">
            <v>593</v>
          </cell>
          <cell r="Q43">
            <v>1549</v>
          </cell>
          <cell r="R43">
            <v>3900</v>
          </cell>
          <cell r="S43">
            <v>5449</v>
          </cell>
          <cell r="T43">
            <v>739</v>
          </cell>
          <cell r="U43">
            <v>2457</v>
          </cell>
          <cell r="V43">
            <v>3196</v>
          </cell>
          <cell r="X43">
            <v>9716</v>
          </cell>
          <cell r="Y43">
            <v>9374</v>
          </cell>
          <cell r="Z43">
            <v>8079</v>
          </cell>
          <cell r="AA43">
            <v>213</v>
          </cell>
          <cell r="AB43">
            <v>328</v>
          </cell>
          <cell r="AC43">
            <v>699</v>
          </cell>
          <cell r="AD43">
            <v>9319</v>
          </cell>
          <cell r="AE43">
            <v>251</v>
          </cell>
          <cell r="AF43">
            <v>259</v>
          </cell>
          <cell r="AH43" t="str">
            <v>Taita Taveta County</v>
          </cell>
          <cell r="AI43">
            <v>48</v>
          </cell>
          <cell r="AJ43">
            <v>1328</v>
          </cell>
          <cell r="AK43">
            <v>3429</v>
          </cell>
        </row>
        <row r="44">
          <cell r="A44" t="str">
            <v>Tana River</v>
          </cell>
          <cell r="F44">
            <v>0</v>
          </cell>
          <cell r="O44">
            <v>0</v>
          </cell>
          <cell r="Q44">
            <v>1707</v>
          </cell>
          <cell r="R44">
            <v>3475</v>
          </cell>
          <cell r="S44">
            <v>5182</v>
          </cell>
          <cell r="T44">
            <v>469</v>
          </cell>
          <cell r="U44">
            <v>1196</v>
          </cell>
          <cell r="V44">
            <v>1665</v>
          </cell>
          <cell r="X44">
            <v>13066</v>
          </cell>
          <cell r="Y44">
            <v>12719</v>
          </cell>
          <cell r="Z44">
            <v>7151</v>
          </cell>
          <cell r="AA44">
            <v>481</v>
          </cell>
          <cell r="AB44">
            <v>461</v>
          </cell>
          <cell r="AC44">
            <v>10</v>
          </cell>
          <cell r="AD44">
            <v>8103</v>
          </cell>
          <cell r="AE44">
            <v>80</v>
          </cell>
          <cell r="AF44">
            <v>84</v>
          </cell>
          <cell r="AH44" t="str">
            <v>Tana River County</v>
          </cell>
          <cell r="AI44">
            <v>213</v>
          </cell>
          <cell r="AJ44">
            <v>3454</v>
          </cell>
          <cell r="AK44">
            <v>6324</v>
          </cell>
        </row>
        <row r="45">
          <cell r="A45" t="str">
            <v>Tharaka-Nithi</v>
          </cell>
          <cell r="B45">
            <v>8</v>
          </cell>
          <cell r="C45">
            <v>199</v>
          </cell>
          <cell r="D45">
            <v>278</v>
          </cell>
          <cell r="E45">
            <v>2057</v>
          </cell>
          <cell r="F45">
            <v>2542</v>
          </cell>
          <cell r="G45">
            <v>133</v>
          </cell>
          <cell r="I45">
            <v>267</v>
          </cell>
          <cell r="K45">
            <v>111</v>
          </cell>
          <cell r="M45">
            <v>284</v>
          </cell>
          <cell r="O45">
            <v>795</v>
          </cell>
          <cell r="Q45">
            <v>2573</v>
          </cell>
          <cell r="R45">
            <v>4281</v>
          </cell>
          <cell r="S45">
            <v>6854</v>
          </cell>
          <cell r="T45">
            <v>996</v>
          </cell>
          <cell r="U45">
            <v>2412</v>
          </cell>
          <cell r="V45">
            <v>3408</v>
          </cell>
          <cell r="X45">
            <v>11933</v>
          </cell>
          <cell r="Y45">
            <v>12233</v>
          </cell>
          <cell r="Z45">
            <v>10578</v>
          </cell>
          <cell r="AA45">
            <v>21</v>
          </cell>
          <cell r="AB45">
            <v>117</v>
          </cell>
          <cell r="AC45">
            <v>443</v>
          </cell>
          <cell r="AD45">
            <v>11159</v>
          </cell>
          <cell r="AE45">
            <v>218</v>
          </cell>
          <cell r="AF45">
            <v>223</v>
          </cell>
          <cell r="AH45" t="str">
            <v>Tharaka Nithi County</v>
          </cell>
          <cell r="AI45">
            <v>88</v>
          </cell>
          <cell r="AJ45">
            <v>2057</v>
          </cell>
          <cell r="AK45">
            <v>4798</v>
          </cell>
        </row>
        <row r="46">
          <cell r="A46" t="str">
            <v>Trans-Nzoia</v>
          </cell>
          <cell r="B46">
            <v>56</v>
          </cell>
          <cell r="C46">
            <v>503</v>
          </cell>
          <cell r="D46">
            <v>721</v>
          </cell>
          <cell r="E46">
            <v>933</v>
          </cell>
          <cell r="F46">
            <v>2213</v>
          </cell>
          <cell r="G46">
            <v>52</v>
          </cell>
          <cell r="I46">
            <v>382</v>
          </cell>
          <cell r="K46">
            <v>282</v>
          </cell>
          <cell r="M46">
            <v>198</v>
          </cell>
          <cell r="O46">
            <v>914</v>
          </cell>
          <cell r="Q46">
            <v>2255</v>
          </cell>
          <cell r="R46">
            <v>4261</v>
          </cell>
          <cell r="S46">
            <v>6516</v>
          </cell>
          <cell r="T46">
            <v>1287</v>
          </cell>
          <cell r="U46">
            <v>3087</v>
          </cell>
          <cell r="V46">
            <v>4374</v>
          </cell>
          <cell r="X46">
            <v>32553</v>
          </cell>
          <cell r="Y46">
            <v>28022</v>
          </cell>
          <cell r="Z46">
            <v>25330</v>
          </cell>
          <cell r="AA46">
            <v>231</v>
          </cell>
          <cell r="AB46">
            <v>141</v>
          </cell>
          <cell r="AC46">
            <v>2447</v>
          </cell>
          <cell r="AD46">
            <v>28149</v>
          </cell>
          <cell r="AE46">
            <v>768</v>
          </cell>
          <cell r="AF46">
            <v>765</v>
          </cell>
          <cell r="AH46" t="str">
            <v>Trans Nzoia County</v>
          </cell>
          <cell r="AI46">
            <v>124</v>
          </cell>
          <cell r="AJ46">
            <v>5889</v>
          </cell>
          <cell r="AK46">
            <v>9744</v>
          </cell>
        </row>
        <row r="47">
          <cell r="A47" t="str">
            <v>Turkana</v>
          </cell>
          <cell r="B47">
            <v>1474</v>
          </cell>
          <cell r="C47">
            <v>1185</v>
          </cell>
          <cell r="D47">
            <v>714</v>
          </cell>
          <cell r="E47">
            <v>698</v>
          </cell>
          <cell r="F47">
            <v>4071</v>
          </cell>
          <cell r="G47">
            <v>42</v>
          </cell>
          <cell r="I47">
            <v>204</v>
          </cell>
          <cell r="K47">
            <v>253</v>
          </cell>
          <cell r="M47">
            <v>357</v>
          </cell>
          <cell r="O47">
            <v>856</v>
          </cell>
          <cell r="Q47">
            <v>17333</v>
          </cell>
          <cell r="R47">
            <v>25082</v>
          </cell>
          <cell r="S47">
            <v>42415</v>
          </cell>
          <cell r="T47">
            <v>11916</v>
          </cell>
          <cell r="U47">
            <v>14464</v>
          </cell>
          <cell r="V47">
            <v>26380</v>
          </cell>
          <cell r="X47">
            <v>42055</v>
          </cell>
          <cell r="Y47">
            <v>41786</v>
          </cell>
          <cell r="Z47">
            <v>35777</v>
          </cell>
          <cell r="AA47">
            <v>824</v>
          </cell>
          <cell r="AB47">
            <v>680</v>
          </cell>
          <cell r="AC47">
            <v>1967</v>
          </cell>
          <cell r="AD47">
            <v>39248</v>
          </cell>
          <cell r="AE47">
            <v>645</v>
          </cell>
          <cell r="AF47">
            <v>648</v>
          </cell>
          <cell r="AH47" t="str">
            <v>Turkana County</v>
          </cell>
          <cell r="AI47">
            <v>370</v>
          </cell>
          <cell r="AJ47">
            <v>6268</v>
          </cell>
          <cell r="AK47">
            <v>11539</v>
          </cell>
        </row>
        <row r="48">
          <cell r="A48" t="str">
            <v>Uasin Gishu</v>
          </cell>
          <cell r="B48">
            <v>23</v>
          </cell>
          <cell r="C48">
            <v>449</v>
          </cell>
          <cell r="D48">
            <v>685</v>
          </cell>
          <cell r="E48">
            <v>1471</v>
          </cell>
          <cell r="F48">
            <v>2628</v>
          </cell>
          <cell r="G48">
            <v>12</v>
          </cell>
          <cell r="I48">
            <v>265</v>
          </cell>
          <cell r="K48">
            <v>185</v>
          </cell>
          <cell r="M48">
            <v>42</v>
          </cell>
          <cell r="O48">
            <v>504</v>
          </cell>
          <cell r="Q48">
            <v>3386</v>
          </cell>
          <cell r="R48">
            <v>9536</v>
          </cell>
          <cell r="S48">
            <v>12922</v>
          </cell>
          <cell r="T48">
            <v>2205</v>
          </cell>
          <cell r="U48">
            <v>6254</v>
          </cell>
          <cell r="V48">
            <v>8459</v>
          </cell>
          <cell r="X48">
            <v>39030</v>
          </cell>
          <cell r="Y48">
            <v>38533</v>
          </cell>
          <cell r="Z48">
            <v>34705</v>
          </cell>
          <cell r="AA48">
            <v>229</v>
          </cell>
          <cell r="AB48">
            <v>339</v>
          </cell>
          <cell r="AC48">
            <v>5111</v>
          </cell>
          <cell r="AD48">
            <v>40384</v>
          </cell>
          <cell r="AE48">
            <v>1127</v>
          </cell>
          <cell r="AF48">
            <v>1121</v>
          </cell>
          <cell r="AH48" t="str">
            <v>Uasin Gishu County</v>
          </cell>
          <cell r="AI48">
            <v>687</v>
          </cell>
          <cell r="AJ48">
            <v>4699</v>
          </cell>
          <cell r="AK48">
            <v>14496</v>
          </cell>
        </row>
        <row r="49">
          <cell r="A49" t="str">
            <v>Vihiga</v>
          </cell>
          <cell r="B49">
            <v>163</v>
          </cell>
          <cell r="C49">
            <v>479</v>
          </cell>
          <cell r="D49">
            <v>409</v>
          </cell>
          <cell r="E49">
            <v>514</v>
          </cell>
          <cell r="F49">
            <v>1565</v>
          </cell>
          <cell r="G49">
            <v>7</v>
          </cell>
          <cell r="I49">
            <v>31</v>
          </cell>
          <cell r="K49">
            <v>9</v>
          </cell>
          <cell r="M49">
            <v>4</v>
          </cell>
          <cell r="O49">
            <v>51</v>
          </cell>
          <cell r="Q49">
            <v>3252</v>
          </cell>
          <cell r="R49">
            <v>5072</v>
          </cell>
          <cell r="S49">
            <v>8324</v>
          </cell>
          <cell r="T49">
            <v>1831</v>
          </cell>
          <cell r="U49">
            <v>2904</v>
          </cell>
          <cell r="V49">
            <v>4735</v>
          </cell>
          <cell r="X49">
            <v>19468</v>
          </cell>
          <cell r="Y49">
            <v>17398.099999999999</v>
          </cell>
          <cell r="Z49">
            <v>14920</v>
          </cell>
          <cell r="AA49">
            <v>42</v>
          </cell>
          <cell r="AB49">
            <v>166</v>
          </cell>
          <cell r="AC49">
            <v>1943</v>
          </cell>
          <cell r="AD49">
            <v>17071</v>
          </cell>
          <cell r="AE49">
            <v>642</v>
          </cell>
          <cell r="AF49">
            <v>659</v>
          </cell>
          <cell r="AH49" t="str">
            <v>Vihiga County</v>
          </cell>
          <cell r="AI49">
            <v>72</v>
          </cell>
          <cell r="AJ49">
            <v>3784</v>
          </cell>
          <cell r="AK49">
            <v>6980</v>
          </cell>
        </row>
        <row r="50">
          <cell r="A50" t="str">
            <v>Wajir</v>
          </cell>
          <cell r="F50">
            <v>0</v>
          </cell>
          <cell r="O50">
            <v>0</v>
          </cell>
          <cell r="Q50">
            <v>625</v>
          </cell>
          <cell r="R50">
            <v>1168</v>
          </cell>
          <cell r="S50">
            <v>1793</v>
          </cell>
          <cell r="T50">
            <v>312</v>
          </cell>
          <cell r="U50">
            <v>923</v>
          </cell>
          <cell r="V50">
            <v>1235</v>
          </cell>
          <cell r="X50">
            <v>25998</v>
          </cell>
          <cell r="Y50">
            <v>19145</v>
          </cell>
          <cell r="Z50">
            <v>7300</v>
          </cell>
          <cell r="AA50">
            <v>516</v>
          </cell>
          <cell r="AB50">
            <v>156</v>
          </cell>
          <cell r="AC50">
            <v>8</v>
          </cell>
          <cell r="AD50">
            <v>7980</v>
          </cell>
          <cell r="AE50">
            <v>12</v>
          </cell>
          <cell r="AF50">
            <v>9</v>
          </cell>
          <cell r="AH50" t="str">
            <v>Wajir County</v>
          </cell>
          <cell r="AI50">
            <v>255</v>
          </cell>
          <cell r="AJ50">
            <v>2373</v>
          </cell>
          <cell r="AK50">
            <v>4924</v>
          </cell>
        </row>
        <row r="51">
          <cell r="A51" t="str">
            <v>West Pokot</v>
          </cell>
          <cell r="B51">
            <v>18</v>
          </cell>
          <cell r="C51">
            <v>292</v>
          </cell>
          <cell r="D51">
            <v>320</v>
          </cell>
          <cell r="E51">
            <v>322</v>
          </cell>
          <cell r="F51">
            <v>952</v>
          </cell>
          <cell r="O51">
            <v>0</v>
          </cell>
          <cell r="Q51">
            <v>2043</v>
          </cell>
          <cell r="R51">
            <v>3692</v>
          </cell>
          <cell r="S51">
            <v>5735</v>
          </cell>
          <cell r="T51">
            <v>946</v>
          </cell>
          <cell r="U51">
            <v>1817</v>
          </cell>
          <cell r="V51">
            <v>2763</v>
          </cell>
          <cell r="X51">
            <v>30563</v>
          </cell>
          <cell r="Y51">
            <v>31100</v>
          </cell>
          <cell r="Z51">
            <v>23928</v>
          </cell>
          <cell r="AA51">
            <v>385</v>
          </cell>
          <cell r="AB51">
            <v>73</v>
          </cell>
          <cell r="AC51">
            <v>568</v>
          </cell>
          <cell r="AD51">
            <v>24954</v>
          </cell>
          <cell r="AE51">
            <v>167</v>
          </cell>
          <cell r="AF51">
            <v>163</v>
          </cell>
          <cell r="AH51" t="str">
            <v>West Pokot County</v>
          </cell>
          <cell r="AI51">
            <v>553</v>
          </cell>
          <cell r="AJ51">
            <v>7144</v>
          </cell>
          <cell r="AK51">
            <v>12103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1">
          <cell r="A1" t="str">
            <v>Period</v>
          </cell>
          <cell r="B1">
            <v>2020</v>
          </cell>
        </row>
        <row r="2">
          <cell r="A2" t="str">
            <v>Organisation unit / Data</v>
          </cell>
          <cell r="B2" t="str">
            <v>Estimated Number of Pregnant Women</v>
          </cell>
          <cell r="C2" t="str">
            <v>MOH 731 Initial test at ANC HV02-04</v>
          </cell>
          <cell r="D2" t="str">
            <v>MOH 711 ANC clients tested for syphilis</v>
          </cell>
        </row>
        <row r="3">
          <cell r="A3" t="str">
            <v>Baringo</v>
          </cell>
          <cell r="B3">
            <v>22791</v>
          </cell>
          <cell r="C3">
            <v>13780</v>
          </cell>
          <cell r="D3">
            <v>14920</v>
          </cell>
        </row>
        <row r="4">
          <cell r="A4" t="str">
            <v>Bomet</v>
          </cell>
          <cell r="B4">
            <v>27782</v>
          </cell>
          <cell r="C4">
            <v>23814</v>
          </cell>
          <cell r="D4">
            <v>22418</v>
          </cell>
        </row>
        <row r="5">
          <cell r="A5" t="str">
            <v>Bungoma</v>
          </cell>
          <cell r="B5">
            <v>59820</v>
          </cell>
          <cell r="C5">
            <v>54367</v>
          </cell>
          <cell r="D5">
            <v>52544</v>
          </cell>
        </row>
        <row r="6">
          <cell r="A6" t="str">
            <v>Busia</v>
          </cell>
          <cell r="B6">
            <v>28685</v>
          </cell>
          <cell r="C6">
            <v>24997</v>
          </cell>
          <cell r="D6">
            <v>20602</v>
          </cell>
        </row>
        <row r="7">
          <cell r="A7" t="str">
            <v>Elgeyo-Marakwet</v>
          </cell>
          <cell r="B7">
            <v>16561</v>
          </cell>
          <cell r="C7">
            <v>13718</v>
          </cell>
          <cell r="D7">
            <v>12295</v>
          </cell>
        </row>
        <row r="8">
          <cell r="A8" t="str">
            <v>Embu</v>
          </cell>
          <cell r="B8">
            <v>15561</v>
          </cell>
          <cell r="C8">
            <v>14360</v>
          </cell>
          <cell r="D8">
            <v>15000</v>
          </cell>
        </row>
        <row r="9">
          <cell r="A9" t="str">
            <v>Garissa</v>
          </cell>
          <cell r="B9">
            <v>37634</v>
          </cell>
          <cell r="C9">
            <v>13687</v>
          </cell>
          <cell r="D9">
            <v>22602</v>
          </cell>
        </row>
        <row r="10">
          <cell r="A10" t="str">
            <v xml:space="preserve">Homa Bay </v>
          </cell>
          <cell r="B10">
            <v>39907</v>
          </cell>
          <cell r="C10">
            <v>32195</v>
          </cell>
          <cell r="D10">
            <v>30935</v>
          </cell>
        </row>
        <row r="11">
          <cell r="A11" t="str">
            <v>Isiolo</v>
          </cell>
          <cell r="B11">
            <v>24448</v>
          </cell>
          <cell r="C11">
            <v>4714</v>
          </cell>
          <cell r="D11">
            <v>6307</v>
          </cell>
        </row>
        <row r="12">
          <cell r="A12" t="str">
            <v>Kajiado</v>
          </cell>
          <cell r="B12">
            <v>38371</v>
          </cell>
          <cell r="C12">
            <v>35478</v>
          </cell>
          <cell r="D12">
            <v>36185</v>
          </cell>
        </row>
        <row r="13">
          <cell r="A13" t="str">
            <v>Kakamega</v>
          </cell>
          <cell r="B13">
            <v>63074</v>
          </cell>
          <cell r="C13">
            <v>56776</v>
          </cell>
          <cell r="D13">
            <v>51326</v>
          </cell>
        </row>
        <row r="14">
          <cell r="A14" t="str">
            <v>Kericho</v>
          </cell>
          <cell r="B14">
            <v>27781</v>
          </cell>
          <cell r="C14">
            <v>22926</v>
          </cell>
          <cell r="D14">
            <v>23525</v>
          </cell>
        </row>
        <row r="15">
          <cell r="A15" t="str">
            <v>Kiambu</v>
          </cell>
          <cell r="B15">
            <v>64956</v>
          </cell>
          <cell r="C15">
            <v>61799</v>
          </cell>
          <cell r="D15">
            <v>68579</v>
          </cell>
        </row>
        <row r="16">
          <cell r="A16" t="str">
            <v>Kilifi</v>
          </cell>
          <cell r="B16">
            <v>53381</v>
          </cell>
          <cell r="C16">
            <v>44067</v>
          </cell>
          <cell r="D16">
            <v>43844</v>
          </cell>
        </row>
        <row r="17">
          <cell r="A17" t="str">
            <v>Kirinyaga</v>
          </cell>
          <cell r="B17">
            <v>13640</v>
          </cell>
          <cell r="C17">
            <v>13788</v>
          </cell>
          <cell r="D17">
            <v>13655</v>
          </cell>
        </row>
        <row r="18">
          <cell r="A18" t="str">
            <v>Kisii</v>
          </cell>
          <cell r="B18">
            <v>39192</v>
          </cell>
          <cell r="C18">
            <v>34404</v>
          </cell>
          <cell r="D18">
            <v>32635</v>
          </cell>
        </row>
        <row r="19">
          <cell r="A19" t="str">
            <v>Kisumu</v>
          </cell>
          <cell r="B19">
            <v>40974</v>
          </cell>
          <cell r="C19">
            <v>31044</v>
          </cell>
          <cell r="D19">
            <v>37570</v>
          </cell>
        </row>
        <row r="20">
          <cell r="A20" t="str">
            <v>Kitui</v>
          </cell>
          <cell r="B20">
            <v>33688</v>
          </cell>
          <cell r="C20">
            <v>22766</v>
          </cell>
          <cell r="D20">
            <v>23396</v>
          </cell>
        </row>
        <row r="21">
          <cell r="A21" t="str">
            <v>Kwale</v>
          </cell>
          <cell r="B21">
            <v>34857</v>
          </cell>
          <cell r="C21">
            <v>26306</v>
          </cell>
          <cell r="D21">
            <v>28033</v>
          </cell>
        </row>
        <row r="22">
          <cell r="A22" t="str">
            <v>Laikipia</v>
          </cell>
          <cell r="B22">
            <v>16957</v>
          </cell>
          <cell r="C22">
            <v>16511</v>
          </cell>
          <cell r="D22">
            <v>16463</v>
          </cell>
        </row>
        <row r="23">
          <cell r="A23" t="str">
            <v>Lamu</v>
          </cell>
          <cell r="B23">
            <v>4847</v>
          </cell>
          <cell r="C23">
            <v>4643</v>
          </cell>
          <cell r="D23">
            <v>4558</v>
          </cell>
        </row>
        <row r="24">
          <cell r="A24" t="str">
            <v>Machakos</v>
          </cell>
          <cell r="B24">
            <v>34152</v>
          </cell>
          <cell r="C24">
            <v>27726</v>
          </cell>
          <cell r="D24">
            <v>30419</v>
          </cell>
        </row>
        <row r="25">
          <cell r="A25" t="str">
            <v>Makueni</v>
          </cell>
          <cell r="B25">
            <v>23474</v>
          </cell>
          <cell r="C25">
            <v>19490</v>
          </cell>
          <cell r="D25">
            <v>21196</v>
          </cell>
        </row>
        <row r="26">
          <cell r="A26" t="str">
            <v>Mandera</v>
          </cell>
          <cell r="B26">
            <v>30809</v>
          </cell>
          <cell r="C26">
            <v>6962</v>
          </cell>
          <cell r="D26">
            <v>20891</v>
          </cell>
        </row>
        <row r="27">
          <cell r="A27" t="str">
            <v>Marsabit</v>
          </cell>
          <cell r="B27">
            <v>15757</v>
          </cell>
          <cell r="C27">
            <v>7217</v>
          </cell>
          <cell r="D27">
            <v>12440</v>
          </cell>
        </row>
        <row r="28">
          <cell r="A28" t="str">
            <v>Meru</v>
          </cell>
          <cell r="B28">
            <v>42381</v>
          </cell>
          <cell r="C28">
            <v>31227</v>
          </cell>
          <cell r="D28">
            <v>34337</v>
          </cell>
        </row>
        <row r="29">
          <cell r="A29" t="str">
            <v>Migori</v>
          </cell>
          <cell r="B29">
            <v>47219</v>
          </cell>
          <cell r="C29">
            <v>37592</v>
          </cell>
          <cell r="D29">
            <v>32250</v>
          </cell>
        </row>
        <row r="30">
          <cell r="A30" t="str">
            <v>Mombasa</v>
          </cell>
          <cell r="B30">
            <v>38932</v>
          </cell>
          <cell r="C30">
            <v>29379</v>
          </cell>
          <cell r="D30">
            <v>34001</v>
          </cell>
        </row>
        <row r="31">
          <cell r="A31" t="str">
            <v>Murang'a</v>
          </cell>
          <cell r="B31">
            <v>26326</v>
          </cell>
          <cell r="C31">
            <v>22764</v>
          </cell>
          <cell r="D31">
            <v>23167</v>
          </cell>
        </row>
        <row r="32">
          <cell r="A32" t="str">
            <v>Nairobi</v>
          </cell>
          <cell r="B32">
            <v>152679</v>
          </cell>
          <cell r="C32">
            <v>117581</v>
          </cell>
          <cell r="D32">
            <v>152367</v>
          </cell>
        </row>
        <row r="33">
          <cell r="A33" t="str">
            <v>Nakuru</v>
          </cell>
          <cell r="B33">
            <v>68629</v>
          </cell>
          <cell r="C33">
            <v>65130</v>
          </cell>
          <cell r="D33">
            <v>64021</v>
          </cell>
        </row>
        <row r="34">
          <cell r="A34" t="str">
            <v>Nandi</v>
          </cell>
          <cell r="B34">
            <v>24573</v>
          </cell>
          <cell r="C34">
            <v>19285</v>
          </cell>
          <cell r="D34">
            <v>18917</v>
          </cell>
        </row>
        <row r="35">
          <cell r="A35" t="str">
            <v>Narok</v>
          </cell>
          <cell r="B35">
            <v>45310</v>
          </cell>
          <cell r="C35">
            <v>36518</v>
          </cell>
          <cell r="D35">
            <v>26551</v>
          </cell>
        </row>
        <row r="36">
          <cell r="A36" t="str">
            <v>Nyamira</v>
          </cell>
          <cell r="B36">
            <v>20752</v>
          </cell>
          <cell r="C36">
            <v>17426</v>
          </cell>
          <cell r="D36">
            <v>17462</v>
          </cell>
        </row>
        <row r="37">
          <cell r="A37" t="str">
            <v>Nyandarua</v>
          </cell>
          <cell r="B37">
            <v>16585</v>
          </cell>
          <cell r="C37">
            <v>14006</v>
          </cell>
          <cell r="D37">
            <v>14068</v>
          </cell>
        </row>
        <row r="38">
          <cell r="A38" t="str">
            <v>Nyeri</v>
          </cell>
          <cell r="B38">
            <v>17220</v>
          </cell>
          <cell r="C38">
            <v>15890</v>
          </cell>
          <cell r="D38">
            <v>16545</v>
          </cell>
        </row>
        <row r="39">
          <cell r="A39" t="str">
            <v>Samburu</v>
          </cell>
          <cell r="B39">
            <v>12525</v>
          </cell>
          <cell r="C39">
            <v>8387</v>
          </cell>
          <cell r="D39">
            <v>9301</v>
          </cell>
        </row>
        <row r="40">
          <cell r="A40" t="str">
            <v>Siaya</v>
          </cell>
          <cell r="B40">
            <v>31455</v>
          </cell>
          <cell r="C40">
            <v>27694</v>
          </cell>
          <cell r="D40">
            <v>32231</v>
          </cell>
        </row>
        <row r="41">
          <cell r="A41" t="str">
            <v>Taita-Taveta</v>
          </cell>
          <cell r="B41">
            <v>9474</v>
          </cell>
          <cell r="C41">
            <v>8746</v>
          </cell>
          <cell r="D41">
            <v>8764</v>
          </cell>
        </row>
        <row r="42">
          <cell r="A42" t="str">
            <v>Tana River</v>
          </cell>
          <cell r="B42">
            <v>13328</v>
          </cell>
          <cell r="C42">
            <v>5930</v>
          </cell>
          <cell r="D42">
            <v>8335</v>
          </cell>
        </row>
        <row r="43">
          <cell r="A43" t="str">
            <v>Tharaka-Nithi</v>
          </cell>
          <cell r="B43">
            <v>11620</v>
          </cell>
          <cell r="C43">
            <v>10025</v>
          </cell>
          <cell r="D43">
            <v>10530</v>
          </cell>
        </row>
        <row r="44">
          <cell r="A44" t="str">
            <v>Trans-Nzoia</v>
          </cell>
          <cell r="B44">
            <v>31632</v>
          </cell>
          <cell r="C44">
            <v>26951</v>
          </cell>
          <cell r="D44">
            <v>20720</v>
          </cell>
        </row>
        <row r="45">
          <cell r="A45" t="str">
            <v>Turkana</v>
          </cell>
          <cell r="B45">
            <v>40465</v>
          </cell>
          <cell r="C45">
            <v>35660</v>
          </cell>
          <cell r="D45">
            <v>30169</v>
          </cell>
        </row>
        <row r="46">
          <cell r="A46" t="str">
            <v>Uasin Gishu</v>
          </cell>
          <cell r="B46">
            <v>37905</v>
          </cell>
          <cell r="C46">
            <v>33370</v>
          </cell>
          <cell r="D46">
            <v>31538</v>
          </cell>
        </row>
        <row r="47">
          <cell r="A47" t="str">
            <v>Vihiga</v>
          </cell>
          <cell r="B47">
            <v>17814</v>
          </cell>
          <cell r="C47">
            <v>13914</v>
          </cell>
          <cell r="D47">
            <v>14099</v>
          </cell>
        </row>
        <row r="48">
          <cell r="A48" t="str">
            <v>Wajir</v>
          </cell>
          <cell r="B48">
            <v>25188</v>
          </cell>
          <cell r="C48">
            <v>5270</v>
          </cell>
          <cell r="D48">
            <v>12082</v>
          </cell>
        </row>
        <row r="49">
          <cell r="A49" t="str">
            <v>West Pokot</v>
          </cell>
          <cell r="B49">
            <v>29321</v>
          </cell>
          <cell r="C49">
            <v>26125</v>
          </cell>
          <cell r="D49">
            <v>20416</v>
          </cell>
        </row>
      </sheetData>
      <sheetData sheetId="47" refreshError="1"/>
      <sheetData sheetId="48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Period</v>
          </cell>
          <cell r="B2">
            <v>2022</v>
          </cell>
          <cell r="H2">
            <v>2021</v>
          </cell>
        </row>
        <row r="3">
          <cell r="A3" t="str">
            <v>Organisation unit / Data</v>
          </cell>
          <cell r="B3" t="str">
            <v>Eligible PrEP FSW 15-19, Female</v>
          </cell>
          <cell r="C3" t="str">
            <v>Eligible PrEP FSW 20-24yrs, Female</v>
          </cell>
          <cell r="D3" t="str">
            <v>Total eligible</v>
          </cell>
          <cell r="E3" t="str">
            <v>Initiated (New) PrEP General popn 15-19, Female</v>
          </cell>
          <cell r="F3" t="str">
            <v>Initiated (New) PrEP General popn 20-24yrs, Female</v>
          </cell>
          <cell r="G3" t="str">
            <v>Total initiated</v>
          </cell>
          <cell r="H3" t="str">
            <v>Eligible PrEP FSW 15-19, Female</v>
          </cell>
          <cell r="I3" t="str">
            <v>Eligible PrEP FSW 20-24yrs, Female</v>
          </cell>
          <cell r="J3" t="str">
            <v>Total eligible</v>
          </cell>
          <cell r="K3" t="str">
            <v>Initiated (New) PrEP General popn 15-19, Female</v>
          </cell>
          <cell r="L3" t="str">
            <v>Initiated (New) PrEP General popn 20-24yrs, Female</v>
          </cell>
          <cell r="M3" t="str">
            <v>Total initiated</v>
          </cell>
        </row>
        <row r="4">
          <cell r="A4" t="str">
            <v>Baringo</v>
          </cell>
          <cell r="B4">
            <v>13</v>
          </cell>
          <cell r="C4">
            <v>27</v>
          </cell>
          <cell r="D4">
            <v>40</v>
          </cell>
          <cell r="E4">
            <v>8</v>
          </cell>
          <cell r="F4">
            <v>32</v>
          </cell>
          <cell r="G4">
            <v>40</v>
          </cell>
          <cell r="J4">
            <v>0</v>
          </cell>
          <cell r="K4">
            <v>2</v>
          </cell>
          <cell r="L4">
            <v>24</v>
          </cell>
          <cell r="M4">
            <v>26</v>
          </cell>
        </row>
        <row r="5">
          <cell r="A5" t="str">
            <v>Bomet</v>
          </cell>
          <cell r="B5">
            <v>83</v>
          </cell>
          <cell r="C5">
            <v>400</v>
          </cell>
          <cell r="D5">
            <v>483</v>
          </cell>
          <cell r="E5">
            <v>12</v>
          </cell>
          <cell r="F5">
            <v>58</v>
          </cell>
          <cell r="G5">
            <v>70</v>
          </cell>
          <cell r="H5">
            <v>61</v>
          </cell>
          <cell r="I5">
            <v>123</v>
          </cell>
          <cell r="J5">
            <v>184</v>
          </cell>
          <cell r="K5">
            <v>7</v>
          </cell>
          <cell r="L5">
            <v>12</v>
          </cell>
          <cell r="M5">
            <v>19</v>
          </cell>
        </row>
        <row r="6">
          <cell r="A6" t="str">
            <v>Bungoma</v>
          </cell>
          <cell r="B6">
            <v>70</v>
          </cell>
          <cell r="C6">
            <v>219</v>
          </cell>
          <cell r="D6">
            <v>289</v>
          </cell>
          <cell r="E6">
            <v>36</v>
          </cell>
          <cell r="F6">
            <v>134</v>
          </cell>
          <cell r="G6">
            <v>170</v>
          </cell>
          <cell r="H6">
            <v>123</v>
          </cell>
          <cell r="I6">
            <v>375</v>
          </cell>
          <cell r="J6">
            <v>498</v>
          </cell>
          <cell r="K6">
            <v>61</v>
          </cell>
          <cell r="L6">
            <v>194</v>
          </cell>
          <cell r="M6">
            <v>255</v>
          </cell>
        </row>
        <row r="7">
          <cell r="A7" t="str">
            <v>Busia</v>
          </cell>
          <cell r="B7">
            <v>44</v>
          </cell>
          <cell r="C7">
            <v>218</v>
          </cell>
          <cell r="D7">
            <v>262</v>
          </cell>
          <cell r="E7">
            <v>39</v>
          </cell>
          <cell r="F7">
            <v>95</v>
          </cell>
          <cell r="G7">
            <v>134</v>
          </cell>
          <cell r="H7">
            <v>61</v>
          </cell>
          <cell r="I7">
            <v>287</v>
          </cell>
          <cell r="J7">
            <v>348</v>
          </cell>
          <cell r="K7">
            <v>20</v>
          </cell>
          <cell r="L7">
            <v>103</v>
          </cell>
          <cell r="M7">
            <v>123</v>
          </cell>
        </row>
        <row r="8">
          <cell r="A8" t="str">
            <v>Elgeyo-Marakwet</v>
          </cell>
          <cell r="B8">
            <v>1</v>
          </cell>
          <cell r="C8">
            <v>9</v>
          </cell>
          <cell r="D8">
            <v>10</v>
          </cell>
          <cell r="E8">
            <v>3</v>
          </cell>
          <cell r="F8">
            <v>15</v>
          </cell>
          <cell r="G8">
            <v>18</v>
          </cell>
          <cell r="I8">
            <v>11</v>
          </cell>
          <cell r="J8">
            <v>11</v>
          </cell>
          <cell r="K8">
            <v>1</v>
          </cell>
          <cell r="L8">
            <v>11</v>
          </cell>
          <cell r="M8">
            <v>12</v>
          </cell>
        </row>
        <row r="9">
          <cell r="A9" t="str">
            <v>Embu</v>
          </cell>
          <cell r="B9">
            <v>7</v>
          </cell>
          <cell r="C9">
            <v>43</v>
          </cell>
          <cell r="D9">
            <v>50</v>
          </cell>
          <cell r="E9">
            <v>2</v>
          </cell>
          <cell r="F9">
            <v>17</v>
          </cell>
          <cell r="G9">
            <v>19</v>
          </cell>
          <cell r="H9">
            <v>14</v>
          </cell>
          <cell r="I9">
            <v>96</v>
          </cell>
          <cell r="J9">
            <v>110</v>
          </cell>
          <cell r="K9">
            <v>1</v>
          </cell>
          <cell r="L9">
            <v>9</v>
          </cell>
          <cell r="M9">
            <v>10</v>
          </cell>
        </row>
        <row r="10">
          <cell r="A10" t="str">
            <v>Garissa</v>
          </cell>
          <cell r="D10">
            <v>0</v>
          </cell>
          <cell r="G10">
            <v>0</v>
          </cell>
          <cell r="J10">
            <v>0</v>
          </cell>
          <cell r="M10">
            <v>0</v>
          </cell>
        </row>
        <row r="11">
          <cell r="A11" t="str">
            <v xml:space="preserve">Homa Bay </v>
          </cell>
          <cell r="B11">
            <v>90</v>
          </cell>
          <cell r="C11">
            <v>397</v>
          </cell>
          <cell r="D11">
            <v>487</v>
          </cell>
          <cell r="E11">
            <v>324</v>
          </cell>
          <cell r="F11">
            <v>663</v>
          </cell>
          <cell r="G11">
            <v>987</v>
          </cell>
          <cell r="H11">
            <v>174</v>
          </cell>
          <cell r="I11">
            <v>1149</v>
          </cell>
          <cell r="J11">
            <v>1323</v>
          </cell>
          <cell r="K11">
            <v>297</v>
          </cell>
          <cell r="L11">
            <v>797</v>
          </cell>
          <cell r="M11">
            <v>1094</v>
          </cell>
        </row>
        <row r="12">
          <cell r="A12" t="str">
            <v>Isiolo</v>
          </cell>
          <cell r="D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 t="str">
            <v>Kajiado</v>
          </cell>
          <cell r="B13">
            <v>42</v>
          </cell>
          <cell r="C13">
            <v>362</v>
          </cell>
          <cell r="D13">
            <v>404</v>
          </cell>
          <cell r="E13">
            <v>89</v>
          </cell>
          <cell r="F13">
            <v>387</v>
          </cell>
          <cell r="G13">
            <v>476</v>
          </cell>
          <cell r="H13">
            <v>36</v>
          </cell>
          <cell r="I13">
            <v>396</v>
          </cell>
          <cell r="J13">
            <v>432</v>
          </cell>
          <cell r="K13">
            <v>1</v>
          </cell>
          <cell r="L13">
            <v>23</v>
          </cell>
          <cell r="M13">
            <v>24</v>
          </cell>
        </row>
        <row r="14">
          <cell r="A14" t="str">
            <v>Kakamega</v>
          </cell>
          <cell r="B14">
            <v>1</v>
          </cell>
          <cell r="C14">
            <v>8</v>
          </cell>
          <cell r="D14">
            <v>9</v>
          </cell>
          <cell r="E14">
            <v>17</v>
          </cell>
          <cell r="F14">
            <v>41</v>
          </cell>
          <cell r="G14">
            <v>58</v>
          </cell>
          <cell r="H14">
            <v>1</v>
          </cell>
          <cell r="I14">
            <v>4</v>
          </cell>
          <cell r="J14">
            <v>5</v>
          </cell>
          <cell r="K14">
            <v>7</v>
          </cell>
          <cell r="L14">
            <v>38</v>
          </cell>
          <cell r="M14">
            <v>45</v>
          </cell>
        </row>
        <row r="15">
          <cell r="A15" t="str">
            <v>Kericho</v>
          </cell>
          <cell r="B15">
            <v>32</v>
          </cell>
          <cell r="C15">
            <v>223</v>
          </cell>
          <cell r="D15">
            <v>255</v>
          </cell>
          <cell r="E15">
            <v>9</v>
          </cell>
          <cell r="F15">
            <v>26</v>
          </cell>
          <cell r="G15">
            <v>35</v>
          </cell>
          <cell r="H15">
            <v>19</v>
          </cell>
          <cell r="I15">
            <v>153</v>
          </cell>
          <cell r="J15">
            <v>172</v>
          </cell>
          <cell r="K15">
            <v>1</v>
          </cell>
          <cell r="L15">
            <v>29</v>
          </cell>
          <cell r="M15">
            <v>30</v>
          </cell>
        </row>
        <row r="16">
          <cell r="A16" t="str">
            <v>Kiambu</v>
          </cell>
          <cell r="B16">
            <v>32</v>
          </cell>
          <cell r="C16">
            <v>240</v>
          </cell>
          <cell r="D16">
            <v>272</v>
          </cell>
          <cell r="E16">
            <v>167</v>
          </cell>
          <cell r="F16">
            <v>586</v>
          </cell>
          <cell r="G16">
            <v>753</v>
          </cell>
          <cell r="H16">
            <v>39</v>
          </cell>
          <cell r="I16">
            <v>327</v>
          </cell>
          <cell r="J16">
            <v>366</v>
          </cell>
          <cell r="K16">
            <v>239</v>
          </cell>
          <cell r="L16">
            <v>757</v>
          </cell>
          <cell r="M16">
            <v>996</v>
          </cell>
        </row>
        <row r="17">
          <cell r="A17" t="str">
            <v>Kilifi</v>
          </cell>
          <cell r="B17">
            <v>410</v>
          </cell>
          <cell r="C17">
            <v>1657</v>
          </cell>
          <cell r="D17">
            <v>2067</v>
          </cell>
          <cell r="E17">
            <v>5</v>
          </cell>
          <cell r="F17">
            <v>19</v>
          </cell>
          <cell r="G17">
            <v>24</v>
          </cell>
          <cell r="H17">
            <v>150</v>
          </cell>
          <cell r="I17">
            <v>736</v>
          </cell>
          <cell r="J17">
            <v>886</v>
          </cell>
          <cell r="K17">
            <v>3</v>
          </cell>
          <cell r="L17">
            <v>13</v>
          </cell>
          <cell r="M17">
            <v>16</v>
          </cell>
        </row>
        <row r="18">
          <cell r="A18" t="str">
            <v>Kirinyaga</v>
          </cell>
          <cell r="B18">
            <v>5</v>
          </cell>
          <cell r="C18">
            <v>25</v>
          </cell>
          <cell r="D18">
            <v>30</v>
          </cell>
          <cell r="E18">
            <v>10</v>
          </cell>
          <cell r="F18">
            <v>68</v>
          </cell>
          <cell r="G18">
            <v>78</v>
          </cell>
          <cell r="H18">
            <v>10</v>
          </cell>
          <cell r="I18">
            <v>68</v>
          </cell>
          <cell r="J18">
            <v>78</v>
          </cell>
          <cell r="K18">
            <v>6</v>
          </cell>
          <cell r="L18">
            <v>13</v>
          </cell>
          <cell r="M18">
            <v>19</v>
          </cell>
        </row>
        <row r="19">
          <cell r="A19" t="str">
            <v>Kisii</v>
          </cell>
          <cell r="B19">
            <v>106</v>
          </cell>
          <cell r="C19">
            <v>563</v>
          </cell>
          <cell r="D19">
            <v>669</v>
          </cell>
          <cell r="E19">
            <v>12</v>
          </cell>
          <cell r="F19">
            <v>27</v>
          </cell>
          <cell r="G19">
            <v>39</v>
          </cell>
          <cell r="H19">
            <v>209</v>
          </cell>
          <cell r="I19">
            <v>881</v>
          </cell>
          <cell r="J19">
            <v>1090</v>
          </cell>
          <cell r="K19">
            <v>7</v>
          </cell>
          <cell r="L19">
            <v>25</v>
          </cell>
          <cell r="M19">
            <v>32</v>
          </cell>
        </row>
        <row r="20">
          <cell r="A20" t="str">
            <v>Kisumu</v>
          </cell>
          <cell r="B20">
            <v>163</v>
          </cell>
          <cell r="C20">
            <v>740</v>
          </cell>
          <cell r="D20">
            <v>903</v>
          </cell>
          <cell r="E20">
            <v>563</v>
          </cell>
          <cell r="F20">
            <v>1342</v>
          </cell>
          <cell r="G20">
            <v>1905</v>
          </cell>
          <cell r="H20">
            <v>308</v>
          </cell>
          <cell r="I20">
            <v>1065</v>
          </cell>
          <cell r="J20">
            <v>1373</v>
          </cell>
          <cell r="K20">
            <v>1322</v>
          </cell>
          <cell r="L20">
            <v>1438</v>
          </cell>
          <cell r="M20">
            <v>2760</v>
          </cell>
        </row>
        <row r="21">
          <cell r="A21" t="str">
            <v>Kitui</v>
          </cell>
          <cell r="B21">
            <v>46</v>
          </cell>
          <cell r="C21">
            <v>138</v>
          </cell>
          <cell r="D21">
            <v>184</v>
          </cell>
          <cell r="E21">
            <v>33</v>
          </cell>
          <cell r="F21">
            <v>89</v>
          </cell>
          <cell r="G21">
            <v>122</v>
          </cell>
          <cell r="H21">
            <v>52</v>
          </cell>
          <cell r="I21">
            <v>188</v>
          </cell>
          <cell r="J21">
            <v>240</v>
          </cell>
          <cell r="K21">
            <v>39</v>
          </cell>
          <cell r="L21">
            <v>93</v>
          </cell>
          <cell r="M21">
            <v>132</v>
          </cell>
        </row>
        <row r="22">
          <cell r="A22" t="str">
            <v>Kwale</v>
          </cell>
          <cell r="B22">
            <v>63</v>
          </cell>
          <cell r="C22">
            <v>459</v>
          </cell>
          <cell r="D22">
            <v>522</v>
          </cell>
          <cell r="F22">
            <v>5</v>
          </cell>
          <cell r="G22">
            <v>5</v>
          </cell>
          <cell r="H22">
            <v>5</v>
          </cell>
          <cell r="I22">
            <v>49</v>
          </cell>
          <cell r="J22">
            <v>54</v>
          </cell>
          <cell r="M22">
            <v>0</v>
          </cell>
        </row>
        <row r="23">
          <cell r="A23" t="str">
            <v>Laikipia</v>
          </cell>
          <cell r="B23">
            <v>6</v>
          </cell>
          <cell r="C23">
            <v>25</v>
          </cell>
          <cell r="D23">
            <v>31</v>
          </cell>
          <cell r="E23">
            <v>18</v>
          </cell>
          <cell r="F23">
            <v>73</v>
          </cell>
          <cell r="G23">
            <v>91</v>
          </cell>
          <cell r="I23">
            <v>3</v>
          </cell>
          <cell r="J23">
            <v>3</v>
          </cell>
          <cell r="L23">
            <v>7</v>
          </cell>
          <cell r="M23">
            <v>7</v>
          </cell>
        </row>
        <row r="24">
          <cell r="A24" t="str">
            <v>Lamu</v>
          </cell>
          <cell r="D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 t="str">
            <v>Machakos</v>
          </cell>
          <cell r="B25">
            <v>31</v>
          </cell>
          <cell r="C25">
            <v>188</v>
          </cell>
          <cell r="D25">
            <v>219</v>
          </cell>
          <cell r="E25">
            <v>31</v>
          </cell>
          <cell r="F25">
            <v>115</v>
          </cell>
          <cell r="G25">
            <v>146</v>
          </cell>
          <cell r="H25">
            <v>38</v>
          </cell>
          <cell r="I25">
            <v>218</v>
          </cell>
          <cell r="J25">
            <v>256</v>
          </cell>
          <cell r="K25">
            <v>10</v>
          </cell>
          <cell r="L25">
            <v>51</v>
          </cell>
          <cell r="M25">
            <v>61</v>
          </cell>
        </row>
        <row r="26">
          <cell r="A26" t="str">
            <v>Makueni</v>
          </cell>
          <cell r="B26">
            <v>21</v>
          </cell>
          <cell r="C26">
            <v>135</v>
          </cell>
          <cell r="D26">
            <v>156</v>
          </cell>
          <cell r="E26">
            <v>23</v>
          </cell>
          <cell r="F26">
            <v>83</v>
          </cell>
          <cell r="G26">
            <v>106</v>
          </cell>
          <cell r="H26">
            <v>24</v>
          </cell>
          <cell r="I26">
            <v>178</v>
          </cell>
          <cell r="J26">
            <v>202</v>
          </cell>
          <cell r="K26">
            <v>17</v>
          </cell>
          <cell r="L26">
            <v>84</v>
          </cell>
          <cell r="M26">
            <v>101</v>
          </cell>
        </row>
        <row r="27">
          <cell r="A27" t="str">
            <v>Mandera</v>
          </cell>
          <cell r="D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 t="str">
            <v>Marsabit</v>
          </cell>
          <cell r="D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 t="str">
            <v>Meru</v>
          </cell>
          <cell r="B29">
            <v>125</v>
          </cell>
          <cell r="C29">
            <v>268</v>
          </cell>
          <cell r="D29">
            <v>393</v>
          </cell>
          <cell r="E29">
            <v>18</v>
          </cell>
          <cell r="F29">
            <v>57</v>
          </cell>
          <cell r="G29">
            <v>75</v>
          </cell>
          <cell r="H29">
            <v>97</v>
          </cell>
          <cell r="I29">
            <v>258</v>
          </cell>
          <cell r="J29">
            <v>355</v>
          </cell>
          <cell r="K29">
            <v>7</v>
          </cell>
          <cell r="L29">
            <v>17</v>
          </cell>
          <cell r="M29">
            <v>24</v>
          </cell>
        </row>
        <row r="30">
          <cell r="A30" t="str">
            <v>Migori</v>
          </cell>
          <cell r="B30">
            <v>118</v>
          </cell>
          <cell r="C30">
            <v>313</v>
          </cell>
          <cell r="D30">
            <v>431</v>
          </cell>
          <cell r="E30">
            <v>750</v>
          </cell>
          <cell r="F30">
            <v>1161</v>
          </cell>
          <cell r="G30">
            <v>1911</v>
          </cell>
          <cell r="H30">
            <v>76</v>
          </cell>
          <cell r="I30">
            <v>278</v>
          </cell>
          <cell r="J30">
            <v>354</v>
          </cell>
          <cell r="K30">
            <v>889</v>
          </cell>
          <cell r="L30">
            <v>1360</v>
          </cell>
          <cell r="M30">
            <v>2249</v>
          </cell>
        </row>
        <row r="31">
          <cell r="A31" t="str">
            <v>Mombasa</v>
          </cell>
          <cell r="B31">
            <v>220</v>
          </cell>
          <cell r="C31">
            <v>1031</v>
          </cell>
          <cell r="D31">
            <v>1251</v>
          </cell>
          <cell r="E31">
            <v>388</v>
          </cell>
          <cell r="F31">
            <v>748</v>
          </cell>
          <cell r="G31">
            <v>1136</v>
          </cell>
          <cell r="H31">
            <v>367</v>
          </cell>
          <cell r="I31">
            <v>1507</v>
          </cell>
          <cell r="J31">
            <v>1874</v>
          </cell>
          <cell r="K31">
            <v>513</v>
          </cell>
          <cell r="L31">
            <v>837</v>
          </cell>
          <cell r="M31">
            <v>1350</v>
          </cell>
        </row>
        <row r="32">
          <cell r="A32" t="str">
            <v>Murang'a</v>
          </cell>
          <cell r="B32">
            <v>8</v>
          </cell>
          <cell r="C32">
            <v>41</v>
          </cell>
          <cell r="D32">
            <v>49</v>
          </cell>
          <cell r="E32">
            <v>40</v>
          </cell>
          <cell r="F32">
            <v>113</v>
          </cell>
          <cell r="G32">
            <v>153</v>
          </cell>
          <cell r="H32">
            <v>21</v>
          </cell>
          <cell r="I32">
            <v>64</v>
          </cell>
          <cell r="J32">
            <v>85</v>
          </cell>
          <cell r="K32">
            <v>34</v>
          </cell>
          <cell r="L32">
            <v>105</v>
          </cell>
          <cell r="M32">
            <v>139</v>
          </cell>
        </row>
        <row r="33">
          <cell r="A33" t="str">
            <v>Nairobi</v>
          </cell>
          <cell r="B33">
            <v>499</v>
          </cell>
          <cell r="C33">
            <v>2730</v>
          </cell>
          <cell r="D33">
            <v>3229</v>
          </cell>
          <cell r="E33">
            <v>1186</v>
          </cell>
          <cell r="F33">
            <v>2594</v>
          </cell>
          <cell r="G33">
            <v>3780</v>
          </cell>
          <cell r="H33">
            <v>550</v>
          </cell>
          <cell r="I33">
            <v>2933</v>
          </cell>
          <cell r="J33">
            <v>3483</v>
          </cell>
          <cell r="K33">
            <v>1030</v>
          </cell>
          <cell r="L33">
            <v>1997</v>
          </cell>
          <cell r="M33">
            <v>3027</v>
          </cell>
        </row>
        <row r="34">
          <cell r="A34" t="str">
            <v>Nakuru</v>
          </cell>
          <cell r="B34">
            <v>149</v>
          </cell>
          <cell r="C34">
            <v>1178</v>
          </cell>
          <cell r="D34">
            <v>1327</v>
          </cell>
          <cell r="E34">
            <v>193</v>
          </cell>
          <cell r="F34">
            <v>697</v>
          </cell>
          <cell r="G34">
            <v>890</v>
          </cell>
          <cell r="H34">
            <v>256</v>
          </cell>
          <cell r="I34">
            <v>3242</v>
          </cell>
          <cell r="J34">
            <v>3498</v>
          </cell>
          <cell r="K34">
            <v>68</v>
          </cell>
          <cell r="L34">
            <v>353</v>
          </cell>
          <cell r="M34">
            <v>421</v>
          </cell>
        </row>
        <row r="35">
          <cell r="A35" t="str">
            <v>Nandi</v>
          </cell>
          <cell r="B35">
            <v>4</v>
          </cell>
          <cell r="C35">
            <v>39</v>
          </cell>
          <cell r="D35">
            <v>43</v>
          </cell>
          <cell r="E35">
            <v>9</v>
          </cell>
          <cell r="F35">
            <v>37</v>
          </cell>
          <cell r="G35">
            <v>46</v>
          </cell>
          <cell r="I35">
            <v>6</v>
          </cell>
          <cell r="J35">
            <v>6</v>
          </cell>
          <cell r="K35">
            <v>1</v>
          </cell>
          <cell r="L35">
            <v>15</v>
          </cell>
          <cell r="M35">
            <v>16</v>
          </cell>
        </row>
        <row r="36">
          <cell r="A36" t="str">
            <v>Narok</v>
          </cell>
          <cell r="B36">
            <v>115</v>
          </cell>
          <cell r="C36">
            <v>854</v>
          </cell>
          <cell r="D36">
            <v>969</v>
          </cell>
          <cell r="E36">
            <v>8</v>
          </cell>
          <cell r="F36">
            <v>67</v>
          </cell>
          <cell r="G36">
            <v>75</v>
          </cell>
          <cell r="H36">
            <v>60</v>
          </cell>
          <cell r="I36">
            <v>647</v>
          </cell>
          <cell r="J36">
            <v>707</v>
          </cell>
          <cell r="K36">
            <v>5</v>
          </cell>
          <cell r="L36">
            <v>17</v>
          </cell>
          <cell r="M36">
            <v>22</v>
          </cell>
        </row>
        <row r="37">
          <cell r="A37" t="str">
            <v>Nyamira</v>
          </cell>
          <cell r="B37">
            <v>3</v>
          </cell>
          <cell r="C37">
            <v>56</v>
          </cell>
          <cell r="D37">
            <v>59</v>
          </cell>
          <cell r="E37">
            <v>2</v>
          </cell>
          <cell r="F37">
            <v>17</v>
          </cell>
          <cell r="G37">
            <v>19</v>
          </cell>
          <cell r="H37">
            <v>79</v>
          </cell>
          <cell r="I37">
            <v>110</v>
          </cell>
          <cell r="J37">
            <v>189</v>
          </cell>
          <cell r="K37">
            <v>3</v>
          </cell>
          <cell r="L37">
            <v>12</v>
          </cell>
          <cell r="M37">
            <v>15</v>
          </cell>
        </row>
        <row r="38">
          <cell r="A38" t="str">
            <v>Nyandarua</v>
          </cell>
          <cell r="B38">
            <v>1</v>
          </cell>
          <cell r="C38">
            <v>6</v>
          </cell>
          <cell r="D38">
            <v>7</v>
          </cell>
          <cell r="E38">
            <v>5</v>
          </cell>
          <cell r="F38">
            <v>25</v>
          </cell>
          <cell r="G38">
            <v>30</v>
          </cell>
          <cell r="I38">
            <v>5</v>
          </cell>
          <cell r="J38">
            <v>5</v>
          </cell>
          <cell r="K38">
            <v>5</v>
          </cell>
          <cell r="L38">
            <v>39</v>
          </cell>
          <cell r="M38">
            <v>44</v>
          </cell>
        </row>
        <row r="39">
          <cell r="A39" t="str">
            <v>Nyeri</v>
          </cell>
          <cell r="B39">
            <v>1</v>
          </cell>
          <cell r="C39">
            <v>1</v>
          </cell>
          <cell r="D39">
            <v>2</v>
          </cell>
          <cell r="E39">
            <v>14</v>
          </cell>
          <cell r="F39">
            <v>69</v>
          </cell>
          <cell r="G39">
            <v>83</v>
          </cell>
          <cell r="I39">
            <v>1</v>
          </cell>
          <cell r="J39">
            <v>1</v>
          </cell>
          <cell r="K39">
            <v>10</v>
          </cell>
          <cell r="L39">
            <v>60</v>
          </cell>
          <cell r="M39">
            <v>70</v>
          </cell>
        </row>
        <row r="40">
          <cell r="A40" t="str">
            <v>Samburu</v>
          </cell>
          <cell r="B40">
            <v>18</v>
          </cell>
          <cell r="C40">
            <v>49</v>
          </cell>
          <cell r="D40">
            <v>67</v>
          </cell>
          <cell r="E40">
            <v>11</v>
          </cell>
          <cell r="F40">
            <v>31</v>
          </cell>
          <cell r="G40">
            <v>42</v>
          </cell>
          <cell r="J40">
            <v>0</v>
          </cell>
          <cell r="K40">
            <v>7</v>
          </cell>
          <cell r="L40">
            <v>27</v>
          </cell>
          <cell r="M40">
            <v>34</v>
          </cell>
        </row>
        <row r="41">
          <cell r="A41" t="str">
            <v>Siaya</v>
          </cell>
          <cell r="B41">
            <v>103</v>
          </cell>
          <cell r="C41">
            <v>412</v>
          </cell>
          <cell r="D41">
            <v>515</v>
          </cell>
          <cell r="E41">
            <v>717</v>
          </cell>
          <cell r="F41">
            <v>1077</v>
          </cell>
          <cell r="G41">
            <v>1794</v>
          </cell>
          <cell r="H41">
            <v>474</v>
          </cell>
          <cell r="I41">
            <v>1664</v>
          </cell>
          <cell r="J41">
            <v>2138</v>
          </cell>
          <cell r="K41">
            <v>180</v>
          </cell>
          <cell r="L41">
            <v>348</v>
          </cell>
          <cell r="M41">
            <v>528</v>
          </cell>
        </row>
        <row r="42">
          <cell r="A42" t="str">
            <v>Taita-Taveta</v>
          </cell>
          <cell r="B42">
            <v>297</v>
          </cell>
          <cell r="C42">
            <v>2806</v>
          </cell>
          <cell r="D42">
            <v>3103</v>
          </cell>
          <cell r="E42">
            <v>6</v>
          </cell>
          <cell r="F42">
            <v>10</v>
          </cell>
          <cell r="G42">
            <v>16</v>
          </cell>
          <cell r="H42">
            <v>98</v>
          </cell>
          <cell r="I42">
            <v>716</v>
          </cell>
          <cell r="J42">
            <v>814</v>
          </cell>
          <cell r="K42">
            <v>3</v>
          </cell>
          <cell r="L42">
            <v>5</v>
          </cell>
          <cell r="M42">
            <v>8</v>
          </cell>
        </row>
        <row r="43">
          <cell r="A43" t="str">
            <v>Tana River</v>
          </cell>
          <cell r="B43">
            <v>21</v>
          </cell>
          <cell r="C43">
            <v>39</v>
          </cell>
          <cell r="D43">
            <v>60</v>
          </cell>
          <cell r="G43">
            <v>0</v>
          </cell>
          <cell r="J43">
            <v>0</v>
          </cell>
          <cell r="M43">
            <v>0</v>
          </cell>
        </row>
        <row r="44">
          <cell r="A44" t="str">
            <v>Tharaka-Nithi</v>
          </cell>
          <cell r="B44">
            <v>1</v>
          </cell>
          <cell r="C44">
            <v>7</v>
          </cell>
          <cell r="D44">
            <v>8</v>
          </cell>
          <cell r="E44">
            <v>5</v>
          </cell>
          <cell r="F44">
            <v>22</v>
          </cell>
          <cell r="G44">
            <v>27</v>
          </cell>
          <cell r="H44">
            <v>2</v>
          </cell>
          <cell r="I44">
            <v>19</v>
          </cell>
          <cell r="J44">
            <v>21</v>
          </cell>
          <cell r="K44">
            <v>3</v>
          </cell>
          <cell r="L44">
            <v>22</v>
          </cell>
          <cell r="M44">
            <v>25</v>
          </cell>
        </row>
        <row r="45">
          <cell r="A45" t="str">
            <v>Trans-Nzoia</v>
          </cell>
          <cell r="B45">
            <v>444</v>
          </cell>
          <cell r="C45">
            <v>3006</v>
          </cell>
          <cell r="D45">
            <v>3450</v>
          </cell>
          <cell r="E45">
            <v>18</v>
          </cell>
          <cell r="F45">
            <v>70</v>
          </cell>
          <cell r="G45">
            <v>88</v>
          </cell>
          <cell r="H45">
            <v>454</v>
          </cell>
          <cell r="I45">
            <v>2918</v>
          </cell>
          <cell r="J45">
            <v>3372</v>
          </cell>
          <cell r="K45">
            <v>20</v>
          </cell>
          <cell r="L45">
            <v>51</v>
          </cell>
          <cell r="M45">
            <v>71</v>
          </cell>
        </row>
        <row r="46">
          <cell r="A46" t="str">
            <v>Turkana</v>
          </cell>
          <cell r="B46">
            <v>859</v>
          </cell>
          <cell r="C46">
            <v>2205</v>
          </cell>
          <cell r="D46">
            <v>3064</v>
          </cell>
          <cell r="E46">
            <v>6</v>
          </cell>
          <cell r="F46">
            <v>5</v>
          </cell>
          <cell r="G46">
            <v>11</v>
          </cell>
          <cell r="H46">
            <v>305</v>
          </cell>
          <cell r="I46">
            <v>489</v>
          </cell>
          <cell r="J46">
            <v>794</v>
          </cell>
          <cell r="M46">
            <v>0</v>
          </cell>
        </row>
        <row r="47">
          <cell r="A47" t="str">
            <v>Uasin Gishu</v>
          </cell>
          <cell r="B47">
            <v>50</v>
          </cell>
          <cell r="C47">
            <v>1016</v>
          </cell>
          <cell r="D47">
            <v>1066</v>
          </cell>
          <cell r="E47">
            <v>26</v>
          </cell>
          <cell r="F47">
            <v>114</v>
          </cell>
          <cell r="G47">
            <v>140</v>
          </cell>
          <cell r="H47">
            <v>10</v>
          </cell>
          <cell r="I47">
            <v>30</v>
          </cell>
          <cell r="J47">
            <v>40</v>
          </cell>
          <cell r="K47">
            <v>24</v>
          </cell>
          <cell r="L47">
            <v>120</v>
          </cell>
          <cell r="M47">
            <v>144</v>
          </cell>
        </row>
        <row r="48">
          <cell r="A48" t="str">
            <v>Vihiga</v>
          </cell>
          <cell r="B48">
            <v>6</v>
          </cell>
          <cell r="C48">
            <v>27</v>
          </cell>
          <cell r="D48">
            <v>33</v>
          </cell>
          <cell r="E48">
            <v>6</v>
          </cell>
          <cell r="F48">
            <v>27</v>
          </cell>
          <cell r="G48">
            <v>33</v>
          </cell>
          <cell r="H48">
            <v>3</v>
          </cell>
          <cell r="I48">
            <v>14</v>
          </cell>
          <cell r="J48">
            <v>17</v>
          </cell>
          <cell r="K48">
            <v>11</v>
          </cell>
          <cell r="L48">
            <v>9</v>
          </cell>
          <cell r="M48">
            <v>20</v>
          </cell>
        </row>
        <row r="49">
          <cell r="A49" t="str">
            <v>Wajir</v>
          </cell>
          <cell r="D49">
            <v>0</v>
          </cell>
          <cell r="G49">
            <v>0</v>
          </cell>
          <cell r="J49">
            <v>0</v>
          </cell>
          <cell r="M49">
            <v>0</v>
          </cell>
        </row>
        <row r="50">
          <cell r="A50" t="str">
            <v>West Pokot</v>
          </cell>
          <cell r="B50">
            <v>141</v>
          </cell>
          <cell r="C50">
            <v>472</v>
          </cell>
          <cell r="D50">
            <v>613</v>
          </cell>
          <cell r="E50">
            <v>4</v>
          </cell>
          <cell r="F50">
            <v>21</v>
          </cell>
          <cell r="G50">
            <v>25</v>
          </cell>
          <cell r="H50">
            <v>1</v>
          </cell>
          <cell r="I50">
            <v>2</v>
          </cell>
          <cell r="J50">
            <v>3</v>
          </cell>
          <cell r="K50">
            <v>11</v>
          </cell>
          <cell r="L50">
            <v>38</v>
          </cell>
          <cell r="M50">
            <v>49</v>
          </cell>
        </row>
      </sheetData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2">
          <cell r="A2" t="str">
            <v>County</v>
          </cell>
          <cell r="B2" t="str">
            <v>Low risk</v>
          </cell>
          <cell r="C2" t="str">
            <v>High risk</v>
          </cell>
          <cell r="D2" t="str">
            <v>YWKPs</v>
          </cell>
          <cell r="E2" t="str">
            <v>F15-24LHIV</v>
          </cell>
          <cell r="F2" t="str">
            <v>Total AGYW</v>
          </cell>
        </row>
        <row r="3">
          <cell r="A3" t="str">
            <v>Mombasa</v>
          </cell>
          <cell r="B3">
            <v>36941.649416490603</v>
          </cell>
          <cell r="C3">
            <v>29993.712316479799</v>
          </cell>
          <cell r="D3">
            <v>1027.6363361245999</v>
          </cell>
          <cell r="E3">
            <v>3196.2236663860299</v>
          </cell>
          <cell r="F3">
            <v>71159.221735481027</v>
          </cell>
        </row>
        <row r="4">
          <cell r="A4" t="str">
            <v>Kwale</v>
          </cell>
          <cell r="B4">
            <v>19777.1836325154</v>
          </cell>
          <cell r="C4">
            <v>24914.630042358</v>
          </cell>
          <cell r="D4">
            <v>823.54221585191101</v>
          </cell>
          <cell r="E4">
            <v>1318.9707587064199</v>
          </cell>
          <cell r="F4">
            <v>46834.326649431729</v>
          </cell>
        </row>
        <row r="5">
          <cell r="A5" t="str">
            <v>Kilifi</v>
          </cell>
          <cell r="B5">
            <v>39976.827783799403</v>
          </cell>
          <cell r="C5">
            <v>41816.972048404103</v>
          </cell>
          <cell r="D5">
            <v>1279.5603321804599</v>
          </cell>
          <cell r="E5">
            <v>2149.4535212635901</v>
          </cell>
          <cell r="F5">
            <v>85222.813685647576</v>
          </cell>
        </row>
        <row r="6">
          <cell r="A6" t="str">
            <v>Tana River</v>
          </cell>
          <cell r="B6">
            <v>10536.4970911977</v>
          </cell>
          <cell r="C6">
            <v>6863.3732144440501</v>
          </cell>
          <cell r="D6">
            <v>187.70580315361599</v>
          </cell>
          <cell r="E6">
            <v>193.30733946659601</v>
          </cell>
          <cell r="F6">
            <v>17780.88344826196</v>
          </cell>
        </row>
        <row r="7">
          <cell r="A7" t="str">
            <v>Lamu</v>
          </cell>
          <cell r="B7">
            <v>3265.4395851302602</v>
          </cell>
          <cell r="C7">
            <v>3115.9865086947898</v>
          </cell>
          <cell r="D7">
            <v>105.031218852012</v>
          </cell>
          <cell r="E7">
            <v>114.859164989581</v>
          </cell>
          <cell r="F7">
            <v>6601.3164776666426</v>
          </cell>
        </row>
        <row r="8">
          <cell r="A8" t="str">
            <v>Taita-Taveta</v>
          </cell>
          <cell r="B8">
            <v>5991.0945896324201</v>
          </cell>
          <cell r="C8">
            <v>6995.8255177092597</v>
          </cell>
          <cell r="D8">
            <v>181.682848510025</v>
          </cell>
          <cell r="E8">
            <v>468.90326325015599</v>
          </cell>
          <cell r="F8">
            <v>13637.506219101862</v>
          </cell>
        </row>
        <row r="9">
          <cell r="A9" t="str">
            <v>Garissa</v>
          </cell>
          <cell r="B9">
            <v>34775.810999253197</v>
          </cell>
          <cell r="C9">
            <v>14134.7656245127</v>
          </cell>
          <cell r="D9">
            <v>430.42293801754101</v>
          </cell>
          <cell r="E9">
            <v>111.262007703756</v>
          </cell>
          <cell r="F9">
            <v>49452.261569487193</v>
          </cell>
        </row>
        <row r="10">
          <cell r="A10" t="str">
            <v>Wajir</v>
          </cell>
          <cell r="B10">
            <v>21416.856363459701</v>
          </cell>
          <cell r="C10">
            <v>8741.2318141272099</v>
          </cell>
          <cell r="D10">
            <v>278.02054879483097</v>
          </cell>
          <cell r="E10">
            <v>42.049411412951798</v>
          </cell>
          <cell r="F10">
            <v>30478.158137794693</v>
          </cell>
        </row>
        <row r="11">
          <cell r="A11" t="str">
            <v>Mandera</v>
          </cell>
          <cell r="B11">
            <v>23614.066128986298</v>
          </cell>
          <cell r="C11">
            <v>11378.933860684599</v>
          </cell>
          <cell r="D11">
            <v>528.86942266059305</v>
          </cell>
          <cell r="E11">
            <v>129.89054063910299</v>
          </cell>
          <cell r="F11">
            <v>35651.759952970599</v>
          </cell>
        </row>
        <row r="12">
          <cell r="A12" t="str">
            <v>Marsabit</v>
          </cell>
          <cell r="B12">
            <v>13843.539816193699</v>
          </cell>
          <cell r="C12">
            <v>11162.4463862215</v>
          </cell>
          <cell r="D12">
            <v>319.40986338184899</v>
          </cell>
          <cell r="E12">
            <v>234.284682762166</v>
          </cell>
          <cell r="F12">
            <v>25559.680748559214</v>
          </cell>
        </row>
        <row r="13">
          <cell r="A13" t="str">
            <v>Isiolo</v>
          </cell>
          <cell r="B13">
            <v>6908.3466839869498</v>
          </cell>
          <cell r="C13">
            <v>5868.3805177679897</v>
          </cell>
          <cell r="D13">
            <v>149.124315396193</v>
          </cell>
          <cell r="E13">
            <v>160.47016242422501</v>
          </cell>
          <cell r="F13">
            <v>13086.321679575358</v>
          </cell>
        </row>
        <row r="14">
          <cell r="A14" t="str">
            <v>Meru</v>
          </cell>
          <cell r="B14">
            <v>34923.092002438803</v>
          </cell>
          <cell r="C14">
            <v>41831.999322208903</v>
          </cell>
          <cell r="D14">
            <v>1026.35876641919</v>
          </cell>
          <cell r="E14">
            <v>2348.8304828835498</v>
          </cell>
          <cell r="F14">
            <v>80130.280573950455</v>
          </cell>
        </row>
        <row r="15">
          <cell r="A15" t="str">
            <v>Tharaka-Nithi</v>
          </cell>
          <cell r="B15">
            <v>8665.75721529568</v>
          </cell>
          <cell r="C15">
            <v>9811.51940908285</v>
          </cell>
          <cell r="D15">
            <v>261.09604676985902</v>
          </cell>
          <cell r="E15">
            <v>434.67503766659399</v>
          </cell>
          <cell r="F15">
            <v>19173.047708814986</v>
          </cell>
        </row>
        <row r="16">
          <cell r="A16" t="str">
            <v>Embu</v>
          </cell>
          <cell r="B16">
            <v>12559.5056445277</v>
          </cell>
          <cell r="C16">
            <v>16629.848531711599</v>
          </cell>
          <cell r="D16">
            <v>424.91548685958401</v>
          </cell>
          <cell r="E16">
            <v>619.69814722866295</v>
          </cell>
          <cell r="F16">
            <v>30233.967810327547</v>
          </cell>
        </row>
        <row r="17">
          <cell r="A17" t="str">
            <v>Kitui</v>
          </cell>
          <cell r="B17">
            <v>21048.465590671301</v>
          </cell>
          <cell r="C17">
            <v>35044.854308845803</v>
          </cell>
          <cell r="D17">
            <v>863.37410965924096</v>
          </cell>
          <cell r="E17">
            <v>2171.3249801117399</v>
          </cell>
          <cell r="F17">
            <v>59128.018989288088</v>
          </cell>
        </row>
        <row r="18">
          <cell r="A18" t="str">
            <v>Machakos</v>
          </cell>
          <cell r="B18">
            <v>34973.330611133999</v>
          </cell>
          <cell r="C18">
            <v>39374.423856970803</v>
          </cell>
          <cell r="D18">
            <v>962.20418100632503</v>
          </cell>
          <cell r="E18">
            <v>2230.6938875123501</v>
          </cell>
          <cell r="F18">
            <v>77540.652536623471</v>
          </cell>
        </row>
        <row r="19">
          <cell r="A19" t="str">
            <v>Makueni</v>
          </cell>
          <cell r="B19">
            <v>18086.9263442378</v>
          </cell>
          <cell r="C19">
            <v>30724.1042525095</v>
          </cell>
          <cell r="D19">
            <v>829.508783625918</v>
          </cell>
          <cell r="E19">
            <v>1514.9125454129201</v>
          </cell>
          <cell r="F19">
            <v>51155.451925786132</v>
          </cell>
        </row>
        <row r="20">
          <cell r="A20" t="str">
            <v>Nyandarua</v>
          </cell>
          <cell r="B20">
            <v>12674.9291536005</v>
          </cell>
          <cell r="C20">
            <v>10557.4973879177</v>
          </cell>
          <cell r="D20">
            <v>282.18988213300202</v>
          </cell>
          <cell r="E20">
            <v>497.818758177755</v>
          </cell>
          <cell r="F20">
            <v>24012.435181828962</v>
          </cell>
        </row>
        <row r="21">
          <cell r="A21" t="str">
            <v>Nyeri</v>
          </cell>
          <cell r="B21">
            <v>10133.3282030023</v>
          </cell>
          <cell r="C21">
            <v>11928.446120562099</v>
          </cell>
          <cell r="D21">
            <v>295.19545968782501</v>
          </cell>
          <cell r="E21">
            <v>959.10063880059602</v>
          </cell>
          <cell r="F21">
            <v>23316.070422052821</v>
          </cell>
        </row>
        <row r="22">
          <cell r="A22" t="str">
            <v>Kirinyaga</v>
          </cell>
          <cell r="B22">
            <v>10699.5204798543</v>
          </cell>
          <cell r="C22">
            <v>12062.7447386779</v>
          </cell>
          <cell r="D22">
            <v>318.08353342488601</v>
          </cell>
          <cell r="E22">
            <v>537.46179974299196</v>
          </cell>
          <cell r="F22">
            <v>23617.81055170008</v>
          </cell>
        </row>
        <row r="23">
          <cell r="A23" t="str">
            <v>Murang'a</v>
          </cell>
          <cell r="B23">
            <v>16979.030017102999</v>
          </cell>
          <cell r="C23">
            <v>21892.477725717999</v>
          </cell>
          <cell r="D23">
            <v>579.93577365669603</v>
          </cell>
          <cell r="E23">
            <v>893.86837299503202</v>
          </cell>
          <cell r="F23">
            <v>40345.31188947273</v>
          </cell>
        </row>
        <row r="24">
          <cell r="A24" t="str">
            <v>Kiambu</v>
          </cell>
          <cell r="B24">
            <v>58681.619571862298</v>
          </cell>
          <cell r="C24">
            <v>63772.455688809401</v>
          </cell>
          <cell r="D24">
            <v>1595.7308240944899</v>
          </cell>
          <cell r="E24">
            <v>2913.3677791103501</v>
          </cell>
          <cell r="F24">
            <v>126963.17386387654</v>
          </cell>
        </row>
        <row r="25">
          <cell r="A25" t="str">
            <v>Turkana</v>
          </cell>
          <cell r="B25">
            <v>18765.481927475899</v>
          </cell>
          <cell r="C25">
            <v>18996.357921335501</v>
          </cell>
          <cell r="D25">
            <v>499.607078292469</v>
          </cell>
          <cell r="E25">
            <v>1456.3672672662999</v>
          </cell>
          <cell r="F25">
            <v>39717.814194370178</v>
          </cell>
        </row>
        <row r="26">
          <cell r="A26" t="str">
            <v>West Pokot</v>
          </cell>
          <cell r="B26">
            <v>18952.705736939701</v>
          </cell>
          <cell r="C26">
            <v>16569.147366523499</v>
          </cell>
          <cell r="D26">
            <v>489.80004828629302</v>
          </cell>
          <cell r="E26">
            <v>246.58710960841901</v>
          </cell>
          <cell r="F26">
            <v>36258.240261357911</v>
          </cell>
        </row>
        <row r="27">
          <cell r="A27" t="str">
            <v>Samburu</v>
          </cell>
          <cell r="B27">
            <v>10758.290421334599</v>
          </cell>
          <cell r="C27">
            <v>8285.0355193245396</v>
          </cell>
          <cell r="D27">
            <v>219.74283714019299</v>
          </cell>
          <cell r="E27">
            <v>358.78113137702201</v>
          </cell>
          <cell r="F27">
            <v>19621.849909176355</v>
          </cell>
        </row>
        <row r="28">
          <cell r="A28" t="str">
            <v>Trans-Nzoia</v>
          </cell>
          <cell r="B28">
            <v>26129.483306676299</v>
          </cell>
          <cell r="C28">
            <v>28733.790104280401</v>
          </cell>
          <cell r="D28">
            <v>805.064403936796</v>
          </cell>
          <cell r="E28">
            <v>1425.91436669779</v>
          </cell>
          <cell r="F28">
            <v>57094.252181591284</v>
          </cell>
        </row>
        <row r="29">
          <cell r="A29" t="str">
            <v>Uasin Gishu</v>
          </cell>
          <cell r="B29">
            <v>35200.381787752201</v>
          </cell>
          <cell r="C29">
            <v>43452.791244264503</v>
          </cell>
          <cell r="D29">
            <v>1123.9064823818101</v>
          </cell>
          <cell r="E29">
            <v>2232.25644658582</v>
          </cell>
          <cell r="F29">
            <v>82009.335960984317</v>
          </cell>
        </row>
        <row r="30">
          <cell r="A30" t="str">
            <v>Elgeyo-Marakwet</v>
          </cell>
          <cell r="B30">
            <v>11312.148325370399</v>
          </cell>
          <cell r="C30">
            <v>13337.516796002301</v>
          </cell>
          <cell r="D30">
            <v>377.59687707085499</v>
          </cell>
          <cell r="E30">
            <v>502.29637364238602</v>
          </cell>
          <cell r="F30">
            <v>25529.558372085939</v>
          </cell>
        </row>
        <row r="31">
          <cell r="A31" t="str">
            <v>Nandi</v>
          </cell>
          <cell r="B31">
            <v>21453.4789879768</v>
          </cell>
          <cell r="C31">
            <v>28288.8810931144</v>
          </cell>
          <cell r="D31">
            <v>789.30743593291095</v>
          </cell>
          <cell r="E31">
            <v>1066.04377134322</v>
          </cell>
          <cell r="F31">
            <v>51597.711288367333</v>
          </cell>
        </row>
        <row r="32">
          <cell r="A32" t="str">
            <v>Baringo</v>
          </cell>
          <cell r="B32">
            <v>19082.3494692239</v>
          </cell>
          <cell r="C32">
            <v>18155.830789737502</v>
          </cell>
          <cell r="D32">
            <v>458.55138070074298</v>
          </cell>
          <cell r="E32">
            <v>646.31585828950097</v>
          </cell>
          <cell r="F32">
            <v>38343.047497951644</v>
          </cell>
        </row>
        <row r="33">
          <cell r="A33" t="str">
            <v>Laikipia</v>
          </cell>
          <cell r="B33">
            <v>13275.4509267429</v>
          </cell>
          <cell r="C33">
            <v>11698.8212412057</v>
          </cell>
          <cell r="D33">
            <v>287.44092604538702</v>
          </cell>
          <cell r="E33">
            <v>660.21420502378101</v>
          </cell>
          <cell r="F33">
            <v>25921.927299017767</v>
          </cell>
        </row>
        <row r="34">
          <cell r="A34" t="str">
            <v>Nakuru</v>
          </cell>
          <cell r="B34">
            <v>64746.112453882597</v>
          </cell>
          <cell r="C34">
            <v>55388.793929963504</v>
          </cell>
          <cell r="D34">
            <v>1315.47355509209</v>
          </cell>
          <cell r="E34">
            <v>3811.2343925283399</v>
          </cell>
          <cell r="F34">
            <v>125261.61433146652</v>
          </cell>
        </row>
        <row r="35">
          <cell r="A35" t="str">
            <v>Narok</v>
          </cell>
          <cell r="B35">
            <v>43217.378280913203</v>
          </cell>
          <cell r="C35">
            <v>25245.350812776</v>
          </cell>
          <cell r="D35">
            <v>670.75403435676697</v>
          </cell>
          <cell r="E35">
            <v>1329.93710884094</v>
          </cell>
          <cell r="F35">
            <v>70463.420236886916</v>
          </cell>
        </row>
        <row r="36">
          <cell r="A36" t="str">
            <v>Kajiado</v>
          </cell>
          <cell r="B36">
            <v>34828.9099530815</v>
          </cell>
          <cell r="C36">
            <v>26229.125845726801</v>
          </cell>
          <cell r="D36">
            <v>630.18421233203105</v>
          </cell>
          <cell r="E36">
            <v>1726.8731485261901</v>
          </cell>
          <cell r="F36">
            <v>63415.093159666518</v>
          </cell>
        </row>
        <row r="37">
          <cell r="A37" t="str">
            <v>Kericho</v>
          </cell>
          <cell r="B37">
            <v>28881.420131324699</v>
          </cell>
          <cell r="C37">
            <v>24783.800727897498</v>
          </cell>
          <cell r="D37">
            <v>619.94488472166802</v>
          </cell>
          <cell r="E37">
            <v>1459.6066326208399</v>
          </cell>
          <cell r="F37">
            <v>55744.77237656471</v>
          </cell>
        </row>
        <row r="38">
          <cell r="A38" t="str">
            <v>Bomet</v>
          </cell>
          <cell r="B38">
            <v>28329.122797391101</v>
          </cell>
          <cell r="C38">
            <v>22017.656941343299</v>
          </cell>
          <cell r="D38">
            <v>595.00072427593102</v>
          </cell>
          <cell r="E38">
            <v>1096.09590942862</v>
          </cell>
          <cell r="F38">
            <v>52037.876372438957</v>
          </cell>
        </row>
        <row r="39">
          <cell r="A39" t="str">
            <v>Kakamega</v>
          </cell>
          <cell r="B39">
            <v>48886.405059795303</v>
          </cell>
          <cell r="C39">
            <v>52008.308164616603</v>
          </cell>
          <cell r="D39">
            <v>1362.8942233499399</v>
          </cell>
          <cell r="E39">
            <v>4787.8325288624501</v>
          </cell>
          <cell r="F39">
            <v>107045.4399766243</v>
          </cell>
        </row>
        <row r="40">
          <cell r="A40" t="str">
            <v>Vihiga</v>
          </cell>
          <cell r="B40">
            <v>11358.5252082963</v>
          </cell>
          <cell r="C40">
            <v>16098.529690228601</v>
          </cell>
          <cell r="D40">
            <v>450.72603225080297</v>
          </cell>
          <cell r="E40">
            <v>1335.65577988567</v>
          </cell>
          <cell r="F40">
            <v>29243.436710661375</v>
          </cell>
        </row>
        <row r="41">
          <cell r="A41" t="str">
            <v>Bungoma</v>
          </cell>
          <cell r="B41">
            <v>53154.2409504596</v>
          </cell>
          <cell r="C41">
            <v>37887.194998602201</v>
          </cell>
          <cell r="D41">
            <v>1164.84729706698</v>
          </cell>
          <cell r="E41">
            <v>2624.8858578413201</v>
          </cell>
          <cell r="F41">
            <v>94831.169103970096</v>
          </cell>
        </row>
        <row r="42">
          <cell r="A42" t="str">
            <v>Busia</v>
          </cell>
          <cell r="B42">
            <v>28557.4017955489</v>
          </cell>
          <cell r="C42">
            <v>23101.969954821099</v>
          </cell>
          <cell r="D42">
            <v>679.54964008796605</v>
          </cell>
          <cell r="E42">
            <v>3152.81279563315</v>
          </cell>
          <cell r="F42">
            <v>55491.734186091118</v>
          </cell>
        </row>
        <row r="43">
          <cell r="A43" t="str">
            <v>Siaya</v>
          </cell>
          <cell r="B43">
            <v>24721.525032962101</v>
          </cell>
          <cell r="C43">
            <v>26752.173030981699</v>
          </cell>
          <cell r="D43">
            <v>679.83433458699301</v>
          </cell>
          <cell r="E43">
            <v>6069.4885385773596</v>
          </cell>
          <cell r="F43">
            <v>58223.020937108151</v>
          </cell>
        </row>
        <row r="44">
          <cell r="A44" t="str">
            <v>Kisumu</v>
          </cell>
          <cell r="B44">
            <v>35330.6211071363</v>
          </cell>
          <cell r="C44">
            <v>35894.948123297298</v>
          </cell>
          <cell r="D44">
            <v>876.11013420675499</v>
          </cell>
          <cell r="E44">
            <v>8911.2949149157594</v>
          </cell>
          <cell r="F44">
            <v>81012.974279556118</v>
          </cell>
        </row>
        <row r="45">
          <cell r="A45" t="str">
            <v xml:space="preserve">Homa Bay </v>
          </cell>
          <cell r="B45">
            <v>38020.934261860501</v>
          </cell>
          <cell r="C45">
            <v>31179.966767792299</v>
          </cell>
          <cell r="D45">
            <v>755.167588207005</v>
          </cell>
          <cell r="E45">
            <v>8464.5128721125693</v>
          </cell>
          <cell r="F45">
            <v>78420.581489972377</v>
          </cell>
        </row>
        <row r="46">
          <cell r="A46" t="str">
            <v>Migori</v>
          </cell>
          <cell r="B46">
            <v>42786.8171382254</v>
          </cell>
          <cell r="C46">
            <v>34570.843040094798</v>
          </cell>
          <cell r="D46">
            <v>949.15370177992702</v>
          </cell>
          <cell r="E46">
            <v>7451.14338339817</v>
          </cell>
          <cell r="F46">
            <v>85757.957263498291</v>
          </cell>
        </row>
        <row r="47">
          <cell r="A47" t="str">
            <v>Kisii</v>
          </cell>
          <cell r="B47">
            <v>30299.1565239468</v>
          </cell>
          <cell r="C47">
            <v>41500.731217435001</v>
          </cell>
          <cell r="D47">
            <v>1130.9438235569901</v>
          </cell>
          <cell r="E47">
            <v>2586.5036666217102</v>
          </cell>
          <cell r="F47">
            <v>75517.335231560486</v>
          </cell>
        </row>
        <row r="48">
          <cell r="A48" t="str">
            <v>Nyamira</v>
          </cell>
          <cell r="B48">
            <v>12618.5908403554</v>
          </cell>
          <cell r="C48">
            <v>14315.864944315699</v>
          </cell>
          <cell r="D48">
            <v>382.82031252169998</v>
          </cell>
          <cell r="E48">
            <v>996.27529051806198</v>
          </cell>
          <cell r="F48">
            <v>28313.551387710861</v>
          </cell>
        </row>
        <row r="49">
          <cell r="A49" t="str">
            <v>Nairobi</v>
          </cell>
          <cell r="B49">
            <v>100973.54897314101</v>
          </cell>
          <cell r="C49">
            <v>123267.810834698</v>
          </cell>
          <cell r="D49">
            <v>3362.4556174895702</v>
          </cell>
          <cell r="E49">
            <v>9046.5264125960803</v>
          </cell>
          <cell r="F49">
            <v>236650.34183792467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y 15 24 population"/>
      <sheetName val="Sheet1"/>
      <sheetName val="Sheet1 (2)"/>
      <sheetName val="Sub county 15-24 popn"/>
      <sheetName val="Sheet5"/>
    </sheet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B2" t="str">
            <v>Both</v>
          </cell>
          <cell r="E2" t="str">
            <v>Males</v>
          </cell>
          <cell r="H2" t="str">
            <v>Females</v>
          </cell>
        </row>
        <row r="3">
          <cell r="A3" t="str">
            <v>County</v>
          </cell>
          <cell r="B3" t="str">
            <v>B1519_2019</v>
          </cell>
          <cell r="C3" t="str">
            <v>B2024_2019</v>
          </cell>
          <cell r="D3" t="str">
            <v>Total 15-24</v>
          </cell>
          <cell r="E3" t="str">
            <v>M1519_2019</v>
          </cell>
          <cell r="F3" t="str">
            <v>M2024_2019</v>
          </cell>
          <cell r="G3" t="str">
            <v>Males 15-24</v>
          </cell>
          <cell r="H3" t="str">
            <v>F1519_2019</v>
          </cell>
          <cell r="I3" t="str">
            <v>F2024_2019</v>
          </cell>
          <cell r="J3" t="str">
            <v>Females 15-24</v>
          </cell>
        </row>
        <row r="4">
          <cell r="A4" t="str">
            <v>MOMBASA</v>
          </cell>
          <cell r="B4">
            <v>110221</v>
          </cell>
          <cell r="C4">
            <v>145769</v>
          </cell>
          <cell r="D4">
            <v>255990</v>
          </cell>
          <cell r="E4">
            <v>51398</v>
          </cell>
          <cell r="F4">
            <v>70241</v>
          </cell>
          <cell r="G4">
            <v>121639</v>
          </cell>
          <cell r="H4">
            <v>58823</v>
          </cell>
          <cell r="I4">
            <v>75528</v>
          </cell>
          <cell r="J4">
            <v>134351</v>
          </cell>
        </row>
        <row r="5">
          <cell r="A5" t="str">
            <v>KWALE</v>
          </cell>
          <cell r="B5">
            <v>106931</v>
          </cell>
          <cell r="C5">
            <v>75436</v>
          </cell>
          <cell r="D5">
            <v>182367</v>
          </cell>
          <cell r="E5">
            <v>53807</v>
          </cell>
          <cell r="F5">
            <v>36254</v>
          </cell>
          <cell r="G5">
            <v>90061</v>
          </cell>
          <cell r="H5">
            <v>53124</v>
          </cell>
          <cell r="I5">
            <v>39182</v>
          </cell>
          <cell r="J5">
            <v>92306</v>
          </cell>
        </row>
        <row r="6">
          <cell r="A6" t="str">
            <v>KILIFI</v>
          </cell>
          <cell r="B6">
            <v>190239</v>
          </cell>
          <cell r="C6">
            <v>142732</v>
          </cell>
          <cell r="D6">
            <v>332971</v>
          </cell>
          <cell r="E6">
            <v>95240</v>
          </cell>
          <cell r="F6">
            <v>70734</v>
          </cell>
          <cell r="G6">
            <v>165974</v>
          </cell>
          <cell r="H6">
            <v>94999</v>
          </cell>
          <cell r="I6">
            <v>71998</v>
          </cell>
          <cell r="J6">
            <v>166997</v>
          </cell>
        </row>
        <row r="7">
          <cell r="A7" t="str">
            <v>TANA RIVER</v>
          </cell>
          <cell r="B7">
            <v>36210</v>
          </cell>
          <cell r="C7">
            <v>28578</v>
          </cell>
          <cell r="D7">
            <v>64788</v>
          </cell>
          <cell r="E7">
            <v>18345</v>
          </cell>
          <cell r="F7">
            <v>14346</v>
          </cell>
          <cell r="G7">
            <v>32691</v>
          </cell>
          <cell r="H7">
            <v>17865</v>
          </cell>
          <cell r="I7">
            <v>14232</v>
          </cell>
          <cell r="J7">
            <v>32097</v>
          </cell>
        </row>
        <row r="8">
          <cell r="A8" t="str">
            <v>LAMU</v>
          </cell>
          <cell r="B8">
            <v>16628</v>
          </cell>
          <cell r="C8">
            <v>13916</v>
          </cell>
          <cell r="D8">
            <v>30544</v>
          </cell>
          <cell r="E8">
            <v>8600</v>
          </cell>
          <cell r="F8">
            <v>7885</v>
          </cell>
          <cell r="G8">
            <v>16485</v>
          </cell>
          <cell r="H8">
            <v>8028</v>
          </cell>
          <cell r="I8">
            <v>6031</v>
          </cell>
          <cell r="J8">
            <v>14059</v>
          </cell>
        </row>
        <row r="9">
          <cell r="A9" t="str">
            <v>Taita-Taveta</v>
          </cell>
          <cell r="B9">
            <v>38463</v>
          </cell>
          <cell r="C9">
            <v>30942</v>
          </cell>
          <cell r="D9">
            <v>69405</v>
          </cell>
          <cell r="E9">
            <v>19527</v>
          </cell>
          <cell r="F9">
            <v>16413</v>
          </cell>
          <cell r="G9">
            <v>35940</v>
          </cell>
          <cell r="H9">
            <v>18936</v>
          </cell>
          <cell r="I9">
            <v>14529</v>
          </cell>
          <cell r="J9">
            <v>33465</v>
          </cell>
        </row>
        <row r="10">
          <cell r="A10" t="str">
            <v>GARISSA</v>
          </cell>
          <cell r="B10">
            <v>128190</v>
          </cell>
          <cell r="C10">
            <v>90263</v>
          </cell>
          <cell r="D10">
            <v>218453</v>
          </cell>
          <cell r="E10">
            <v>71801</v>
          </cell>
          <cell r="F10">
            <v>49778</v>
          </cell>
          <cell r="G10">
            <v>121579</v>
          </cell>
          <cell r="H10">
            <v>56389</v>
          </cell>
          <cell r="I10">
            <v>40485</v>
          </cell>
          <cell r="J10">
            <v>96874</v>
          </cell>
        </row>
        <row r="11">
          <cell r="A11" t="str">
            <v>WAJIR</v>
          </cell>
          <cell r="B11">
            <v>108279</v>
          </cell>
          <cell r="C11">
            <v>69079</v>
          </cell>
          <cell r="D11">
            <v>177358</v>
          </cell>
          <cell r="E11">
            <v>61796</v>
          </cell>
          <cell r="F11">
            <v>37152</v>
          </cell>
          <cell r="G11">
            <v>98948</v>
          </cell>
          <cell r="H11">
            <v>46483</v>
          </cell>
          <cell r="I11">
            <v>31927</v>
          </cell>
          <cell r="J11">
            <v>78410</v>
          </cell>
        </row>
        <row r="12">
          <cell r="A12" t="str">
            <v>MANDERA</v>
          </cell>
          <cell r="B12">
            <v>118842</v>
          </cell>
          <cell r="C12">
            <v>76440</v>
          </cell>
          <cell r="D12">
            <v>195282</v>
          </cell>
          <cell r="E12">
            <v>63950</v>
          </cell>
          <cell r="F12">
            <v>39664</v>
          </cell>
          <cell r="G12">
            <v>103614</v>
          </cell>
          <cell r="H12">
            <v>54892</v>
          </cell>
          <cell r="I12">
            <v>36776</v>
          </cell>
          <cell r="J12">
            <v>91668</v>
          </cell>
        </row>
        <row r="13">
          <cell r="A13" t="str">
            <v>MARSABIT</v>
          </cell>
          <cell r="B13">
            <v>62789</v>
          </cell>
          <cell r="C13">
            <v>45396</v>
          </cell>
          <cell r="D13">
            <v>108185</v>
          </cell>
          <cell r="E13">
            <v>35167</v>
          </cell>
          <cell r="F13">
            <v>25172</v>
          </cell>
          <cell r="G13">
            <v>60339</v>
          </cell>
          <cell r="H13">
            <v>27622</v>
          </cell>
          <cell r="I13">
            <v>20224</v>
          </cell>
          <cell r="J13">
            <v>47846</v>
          </cell>
        </row>
        <row r="14">
          <cell r="A14" t="str">
            <v>ISIOLO</v>
          </cell>
          <cell r="B14">
            <v>34062</v>
          </cell>
          <cell r="C14">
            <v>25957</v>
          </cell>
          <cell r="D14">
            <v>60019</v>
          </cell>
          <cell r="E14">
            <v>18396</v>
          </cell>
          <cell r="F14">
            <v>13712</v>
          </cell>
          <cell r="G14">
            <v>32108</v>
          </cell>
          <cell r="H14">
            <v>15666</v>
          </cell>
          <cell r="I14">
            <v>12245</v>
          </cell>
          <cell r="J14">
            <v>27911</v>
          </cell>
        </row>
        <row r="15">
          <cell r="A15" t="str">
            <v>MERU</v>
          </cell>
          <cell r="B15">
            <v>182708</v>
          </cell>
          <cell r="C15">
            <v>139809</v>
          </cell>
          <cell r="D15">
            <v>322517</v>
          </cell>
          <cell r="E15">
            <v>89474</v>
          </cell>
          <cell r="F15">
            <v>72242</v>
          </cell>
          <cell r="G15">
            <v>161716</v>
          </cell>
          <cell r="H15">
            <v>93234</v>
          </cell>
          <cell r="I15">
            <v>67567</v>
          </cell>
          <cell r="J15">
            <v>160801</v>
          </cell>
        </row>
        <row r="16">
          <cell r="A16" t="str">
            <v>THARAKA-NITHI</v>
          </cell>
          <cell r="B16">
            <v>47484</v>
          </cell>
          <cell r="C16">
            <v>33683</v>
          </cell>
          <cell r="D16">
            <v>81167</v>
          </cell>
          <cell r="E16">
            <v>23691</v>
          </cell>
          <cell r="F16">
            <v>17228</v>
          </cell>
          <cell r="G16">
            <v>40919</v>
          </cell>
          <cell r="H16">
            <v>23793</v>
          </cell>
          <cell r="I16">
            <v>16455</v>
          </cell>
          <cell r="J16">
            <v>40248</v>
          </cell>
        </row>
        <row r="17">
          <cell r="A17" t="str">
            <v>EMBU</v>
          </cell>
          <cell r="B17">
            <v>70205</v>
          </cell>
          <cell r="C17">
            <v>56045</v>
          </cell>
          <cell r="D17">
            <v>126250</v>
          </cell>
          <cell r="E17">
            <v>35587</v>
          </cell>
          <cell r="F17">
            <v>29637</v>
          </cell>
          <cell r="G17">
            <v>65224</v>
          </cell>
          <cell r="H17">
            <v>34618</v>
          </cell>
          <cell r="I17">
            <v>26408</v>
          </cell>
          <cell r="J17">
            <v>61026</v>
          </cell>
        </row>
        <row r="18">
          <cell r="A18" t="str">
            <v>KITUI</v>
          </cell>
          <cell r="B18">
            <v>168101</v>
          </cell>
          <cell r="C18">
            <v>94432</v>
          </cell>
          <cell r="D18">
            <v>262533</v>
          </cell>
          <cell r="E18">
            <v>85283</v>
          </cell>
          <cell r="F18">
            <v>48136</v>
          </cell>
          <cell r="G18">
            <v>133419</v>
          </cell>
          <cell r="H18">
            <v>82818</v>
          </cell>
          <cell r="I18">
            <v>46296</v>
          </cell>
          <cell r="J18">
            <v>129114</v>
          </cell>
        </row>
        <row r="19">
          <cell r="A19" t="str">
            <v>MACHAKOS</v>
          </cell>
          <cell r="B19">
            <v>162663</v>
          </cell>
          <cell r="C19">
            <v>138454</v>
          </cell>
          <cell r="D19">
            <v>301117</v>
          </cell>
          <cell r="E19">
            <v>82342</v>
          </cell>
          <cell r="F19">
            <v>72368</v>
          </cell>
          <cell r="G19">
            <v>154710</v>
          </cell>
          <cell r="H19">
            <v>80321</v>
          </cell>
          <cell r="I19">
            <v>66086</v>
          </cell>
          <cell r="J19">
            <v>146407</v>
          </cell>
        </row>
        <row r="20">
          <cell r="A20" t="str">
            <v>MAKUENI</v>
          </cell>
          <cell r="B20">
            <v>136595</v>
          </cell>
          <cell r="C20">
            <v>85185</v>
          </cell>
          <cell r="D20">
            <v>221780</v>
          </cell>
          <cell r="E20">
            <v>70301</v>
          </cell>
          <cell r="F20">
            <v>46196</v>
          </cell>
          <cell r="G20">
            <v>116497</v>
          </cell>
          <cell r="H20">
            <v>66294</v>
          </cell>
          <cell r="I20">
            <v>38989</v>
          </cell>
          <cell r="J20">
            <v>105283</v>
          </cell>
        </row>
        <row r="21">
          <cell r="A21" t="str">
            <v>NYANDARUA</v>
          </cell>
          <cell r="B21">
            <v>83496</v>
          </cell>
          <cell r="C21">
            <v>51338</v>
          </cell>
          <cell r="D21">
            <v>134834</v>
          </cell>
          <cell r="E21">
            <v>43094</v>
          </cell>
          <cell r="F21">
            <v>26949</v>
          </cell>
          <cell r="G21">
            <v>70043</v>
          </cell>
          <cell r="H21">
            <v>40402</v>
          </cell>
          <cell r="I21">
            <v>24389</v>
          </cell>
          <cell r="J21">
            <v>64791</v>
          </cell>
        </row>
        <row r="22">
          <cell r="A22" t="str">
            <v>NYERI</v>
          </cell>
          <cell r="B22">
            <v>81588</v>
          </cell>
          <cell r="C22">
            <v>62901</v>
          </cell>
          <cell r="D22">
            <v>144489</v>
          </cell>
          <cell r="E22">
            <v>41673</v>
          </cell>
          <cell r="F22">
            <v>33242</v>
          </cell>
          <cell r="G22">
            <v>74915</v>
          </cell>
          <cell r="H22">
            <v>39915</v>
          </cell>
          <cell r="I22">
            <v>29659</v>
          </cell>
          <cell r="J22">
            <v>69574</v>
          </cell>
        </row>
        <row r="23">
          <cell r="A23" t="str">
            <v>KIRINYAGA</v>
          </cell>
          <cell r="B23">
            <v>64006</v>
          </cell>
          <cell r="C23">
            <v>49234</v>
          </cell>
          <cell r="D23">
            <v>113240</v>
          </cell>
          <cell r="E23">
            <v>32302</v>
          </cell>
          <cell r="F23">
            <v>25571</v>
          </cell>
          <cell r="G23">
            <v>57873</v>
          </cell>
          <cell r="H23">
            <v>31704</v>
          </cell>
          <cell r="I23">
            <v>23663</v>
          </cell>
          <cell r="J23">
            <v>55367</v>
          </cell>
        </row>
        <row r="24">
          <cell r="A24" t="str">
            <v>Murang'a</v>
          </cell>
          <cell r="B24">
            <v>117213</v>
          </cell>
          <cell r="C24">
            <v>80415</v>
          </cell>
          <cell r="D24">
            <v>197628</v>
          </cell>
          <cell r="E24">
            <v>60800</v>
          </cell>
          <cell r="F24">
            <v>42766</v>
          </cell>
          <cell r="G24">
            <v>103566</v>
          </cell>
          <cell r="H24">
            <v>56413</v>
          </cell>
          <cell r="I24">
            <v>37649</v>
          </cell>
          <cell r="J24">
            <v>94062</v>
          </cell>
        </row>
        <row r="25">
          <cell r="A25" t="str">
            <v>KIAMBU</v>
          </cell>
          <cell r="B25">
            <v>232273</v>
          </cell>
          <cell r="C25">
            <v>279721</v>
          </cell>
          <cell r="D25">
            <v>511994</v>
          </cell>
          <cell r="E25">
            <v>110300</v>
          </cell>
          <cell r="F25">
            <v>135377</v>
          </cell>
          <cell r="G25">
            <v>245677</v>
          </cell>
          <cell r="H25">
            <v>121973</v>
          </cell>
          <cell r="I25">
            <v>144344</v>
          </cell>
          <cell r="J25">
            <v>266317</v>
          </cell>
        </row>
        <row r="26">
          <cell r="A26" t="str">
            <v>TURKANA</v>
          </cell>
          <cell r="B26">
            <v>131209</v>
          </cell>
          <cell r="C26">
            <v>100220</v>
          </cell>
          <cell r="D26">
            <v>231429</v>
          </cell>
          <cell r="E26">
            <v>72849</v>
          </cell>
          <cell r="F26">
            <v>56513</v>
          </cell>
          <cell r="G26">
            <v>129362</v>
          </cell>
          <cell r="H26">
            <v>58360</v>
          </cell>
          <cell r="I26">
            <v>43707</v>
          </cell>
          <cell r="J26">
            <v>102067</v>
          </cell>
        </row>
        <row r="27">
          <cell r="A27" t="str">
            <v>WEST POKOT</v>
          </cell>
          <cell r="B27">
            <v>74586</v>
          </cell>
          <cell r="C27">
            <v>56345</v>
          </cell>
          <cell r="D27">
            <v>130931</v>
          </cell>
          <cell r="E27">
            <v>37749</v>
          </cell>
          <cell r="F27">
            <v>27827</v>
          </cell>
          <cell r="G27">
            <v>65576</v>
          </cell>
          <cell r="H27">
            <v>36837</v>
          </cell>
          <cell r="I27">
            <v>28518</v>
          </cell>
          <cell r="J27">
            <v>65355</v>
          </cell>
        </row>
        <row r="28">
          <cell r="A28" t="str">
            <v>SAMBURU</v>
          </cell>
          <cell r="B28">
            <v>39820</v>
          </cell>
          <cell r="C28">
            <v>30859</v>
          </cell>
          <cell r="D28">
            <v>70679</v>
          </cell>
          <cell r="E28">
            <v>21641</v>
          </cell>
          <cell r="F28">
            <v>15874</v>
          </cell>
          <cell r="G28">
            <v>37515</v>
          </cell>
          <cell r="H28">
            <v>18179</v>
          </cell>
          <cell r="I28">
            <v>14985</v>
          </cell>
          <cell r="J28">
            <v>33164</v>
          </cell>
        </row>
        <row r="29">
          <cell r="A29" t="str">
            <v>Trans-Nzoia</v>
          </cell>
          <cell r="B29">
            <v>137273</v>
          </cell>
          <cell r="C29">
            <v>89738</v>
          </cell>
          <cell r="D29">
            <v>227011</v>
          </cell>
          <cell r="E29">
            <v>69349</v>
          </cell>
          <cell r="F29">
            <v>45235</v>
          </cell>
          <cell r="G29">
            <v>114584</v>
          </cell>
          <cell r="H29">
            <v>67924</v>
          </cell>
          <cell r="I29">
            <v>44503</v>
          </cell>
          <cell r="J29">
            <v>112427</v>
          </cell>
        </row>
        <row r="30">
          <cell r="A30" t="str">
            <v>UASIN GISHU</v>
          </cell>
          <cell r="B30">
            <v>145107</v>
          </cell>
          <cell r="C30">
            <v>134237</v>
          </cell>
          <cell r="D30">
            <v>279344</v>
          </cell>
          <cell r="E30">
            <v>71398</v>
          </cell>
          <cell r="F30">
            <v>68063</v>
          </cell>
          <cell r="G30">
            <v>139461</v>
          </cell>
          <cell r="H30">
            <v>73709</v>
          </cell>
          <cell r="I30">
            <v>66174</v>
          </cell>
          <cell r="J30">
            <v>139883</v>
          </cell>
        </row>
        <row r="31">
          <cell r="A31" t="str">
            <v>Elgeyo-Marakwet</v>
          </cell>
          <cell r="B31">
            <v>61069</v>
          </cell>
          <cell r="C31">
            <v>45411</v>
          </cell>
          <cell r="D31">
            <v>106480</v>
          </cell>
          <cell r="E31">
            <v>30754</v>
          </cell>
          <cell r="F31">
            <v>23822</v>
          </cell>
          <cell r="G31">
            <v>54576</v>
          </cell>
          <cell r="H31">
            <v>30315</v>
          </cell>
          <cell r="I31">
            <v>21589</v>
          </cell>
          <cell r="J31">
            <v>51904</v>
          </cell>
        </row>
        <row r="32">
          <cell r="A32" t="str">
            <v>NANDI</v>
          </cell>
          <cell r="B32">
            <v>120143</v>
          </cell>
          <cell r="C32">
            <v>85082</v>
          </cell>
          <cell r="D32">
            <v>205225</v>
          </cell>
          <cell r="E32">
            <v>60491</v>
          </cell>
          <cell r="F32">
            <v>43538</v>
          </cell>
          <cell r="G32">
            <v>104029</v>
          </cell>
          <cell r="H32">
            <v>59652</v>
          </cell>
          <cell r="I32">
            <v>41544</v>
          </cell>
          <cell r="J32">
            <v>101196</v>
          </cell>
        </row>
        <row r="33">
          <cell r="A33" t="str">
            <v>BARINGO</v>
          </cell>
          <cell r="B33">
            <v>89404</v>
          </cell>
          <cell r="C33">
            <v>65455</v>
          </cell>
          <cell r="D33">
            <v>154859</v>
          </cell>
          <cell r="E33">
            <v>46233</v>
          </cell>
          <cell r="F33">
            <v>34022</v>
          </cell>
          <cell r="G33">
            <v>80255</v>
          </cell>
          <cell r="H33">
            <v>43171</v>
          </cell>
          <cell r="I33">
            <v>31433</v>
          </cell>
          <cell r="J33">
            <v>74604</v>
          </cell>
        </row>
        <row r="34">
          <cell r="A34" t="str">
            <v>LAIKIPIA</v>
          </cell>
          <cell r="B34">
            <v>62141</v>
          </cell>
          <cell r="C34">
            <v>45902</v>
          </cell>
          <cell r="D34">
            <v>108043</v>
          </cell>
          <cell r="E34">
            <v>31854</v>
          </cell>
          <cell r="F34">
            <v>23353</v>
          </cell>
          <cell r="G34">
            <v>55207</v>
          </cell>
          <cell r="H34">
            <v>30287</v>
          </cell>
          <cell r="I34">
            <v>22549</v>
          </cell>
          <cell r="J34">
            <v>52836</v>
          </cell>
        </row>
        <row r="35">
          <cell r="A35" t="str">
            <v>NAKURU</v>
          </cell>
          <cell r="B35">
            <v>258621</v>
          </cell>
          <cell r="C35">
            <v>223043</v>
          </cell>
          <cell r="D35">
            <v>481664</v>
          </cell>
          <cell r="E35">
            <v>129547</v>
          </cell>
          <cell r="F35">
            <v>114203</v>
          </cell>
          <cell r="G35">
            <v>243750</v>
          </cell>
          <cell r="H35">
            <v>129074</v>
          </cell>
          <cell r="I35">
            <v>108840</v>
          </cell>
          <cell r="J35">
            <v>237914</v>
          </cell>
        </row>
        <row r="36">
          <cell r="A36" t="str">
            <v>NAROK</v>
          </cell>
          <cell r="B36">
            <v>137047</v>
          </cell>
          <cell r="C36">
            <v>105568</v>
          </cell>
          <cell r="D36">
            <v>242615</v>
          </cell>
          <cell r="E36">
            <v>70347</v>
          </cell>
          <cell r="F36">
            <v>52273</v>
          </cell>
          <cell r="G36">
            <v>122620</v>
          </cell>
          <cell r="H36">
            <v>66700</v>
          </cell>
          <cell r="I36">
            <v>53295</v>
          </cell>
          <cell r="J36">
            <v>119995</v>
          </cell>
        </row>
        <row r="37">
          <cell r="A37" t="str">
            <v>KAJIADO</v>
          </cell>
          <cell r="B37">
            <v>110788</v>
          </cell>
          <cell r="C37">
            <v>123735</v>
          </cell>
          <cell r="D37">
            <v>234523</v>
          </cell>
          <cell r="E37">
            <v>53637</v>
          </cell>
          <cell r="F37">
            <v>59497</v>
          </cell>
          <cell r="G37">
            <v>113134</v>
          </cell>
          <cell r="H37">
            <v>57151</v>
          </cell>
          <cell r="I37">
            <v>64238</v>
          </cell>
          <cell r="J37">
            <v>121389</v>
          </cell>
        </row>
        <row r="38">
          <cell r="A38" t="str">
            <v>KERICHO</v>
          </cell>
          <cell r="B38">
            <v>118455</v>
          </cell>
          <cell r="C38">
            <v>90448</v>
          </cell>
          <cell r="D38">
            <v>208903</v>
          </cell>
          <cell r="E38">
            <v>59392</v>
          </cell>
          <cell r="F38">
            <v>45462</v>
          </cell>
          <cell r="G38">
            <v>104854</v>
          </cell>
          <cell r="H38">
            <v>59063</v>
          </cell>
          <cell r="I38">
            <v>44986</v>
          </cell>
          <cell r="J38">
            <v>104049</v>
          </cell>
        </row>
        <row r="39">
          <cell r="A39" t="str">
            <v>BOMET</v>
          </cell>
          <cell r="B39">
            <v>121669</v>
          </cell>
          <cell r="C39">
            <v>85826</v>
          </cell>
          <cell r="D39">
            <v>207495</v>
          </cell>
          <cell r="E39">
            <v>61351</v>
          </cell>
          <cell r="F39">
            <v>42576</v>
          </cell>
          <cell r="G39">
            <v>103927</v>
          </cell>
          <cell r="H39">
            <v>60318</v>
          </cell>
          <cell r="I39">
            <v>43250</v>
          </cell>
          <cell r="J39">
            <v>103568</v>
          </cell>
        </row>
        <row r="40">
          <cell r="A40" t="str">
            <v>KAKAMEGA</v>
          </cell>
          <cell r="B40">
            <v>264359</v>
          </cell>
          <cell r="C40">
            <v>158302</v>
          </cell>
          <cell r="D40">
            <v>422661</v>
          </cell>
          <cell r="E40">
            <v>131701</v>
          </cell>
          <cell r="F40">
            <v>78527</v>
          </cell>
          <cell r="G40">
            <v>210228</v>
          </cell>
          <cell r="H40">
            <v>132658</v>
          </cell>
          <cell r="I40">
            <v>79775</v>
          </cell>
          <cell r="J40">
            <v>212433</v>
          </cell>
        </row>
        <row r="41">
          <cell r="A41" t="str">
            <v>VIHIGA</v>
          </cell>
          <cell r="B41">
            <v>82518</v>
          </cell>
          <cell r="C41">
            <v>46027</v>
          </cell>
          <cell r="D41">
            <v>128545</v>
          </cell>
          <cell r="E41">
            <v>41345</v>
          </cell>
          <cell r="F41">
            <v>23475</v>
          </cell>
          <cell r="G41">
            <v>64820</v>
          </cell>
          <cell r="H41">
            <v>41173</v>
          </cell>
          <cell r="I41">
            <v>22552</v>
          </cell>
          <cell r="J41">
            <v>63725</v>
          </cell>
        </row>
        <row r="42">
          <cell r="A42" t="str">
            <v>BUNGOMA</v>
          </cell>
          <cell r="B42">
            <v>238370</v>
          </cell>
          <cell r="C42">
            <v>147515</v>
          </cell>
          <cell r="D42">
            <v>385885</v>
          </cell>
          <cell r="E42">
            <v>119400</v>
          </cell>
          <cell r="F42">
            <v>72959</v>
          </cell>
          <cell r="G42">
            <v>192359</v>
          </cell>
          <cell r="H42">
            <v>118970</v>
          </cell>
          <cell r="I42">
            <v>74556</v>
          </cell>
          <cell r="J42">
            <v>193526</v>
          </cell>
        </row>
        <row r="43">
          <cell r="A43" t="str">
            <v>BUSIA</v>
          </cell>
          <cell r="B43">
            <v>129849</v>
          </cell>
          <cell r="C43">
            <v>81143</v>
          </cell>
          <cell r="D43">
            <v>210992</v>
          </cell>
          <cell r="E43">
            <v>64246</v>
          </cell>
          <cell r="F43">
            <v>39651</v>
          </cell>
          <cell r="G43">
            <v>103897</v>
          </cell>
          <cell r="H43">
            <v>65603</v>
          </cell>
          <cell r="I43">
            <v>41492</v>
          </cell>
          <cell r="J43">
            <v>107095</v>
          </cell>
        </row>
        <row r="44">
          <cell r="A44" t="str">
            <v>SIAYA</v>
          </cell>
          <cell r="B44">
            <v>130469</v>
          </cell>
          <cell r="C44">
            <v>84466</v>
          </cell>
          <cell r="D44">
            <v>214935</v>
          </cell>
          <cell r="E44">
            <v>65175</v>
          </cell>
          <cell r="F44">
            <v>40734</v>
          </cell>
          <cell r="G44">
            <v>105909</v>
          </cell>
          <cell r="H44">
            <v>65294</v>
          </cell>
          <cell r="I44">
            <v>43732</v>
          </cell>
          <cell r="J44">
            <v>109026</v>
          </cell>
        </row>
        <row r="45">
          <cell r="A45" t="str">
            <v>KISUMU</v>
          </cell>
          <cell r="B45">
            <v>149187</v>
          </cell>
          <cell r="C45">
            <v>119064</v>
          </cell>
          <cell r="D45">
            <v>268251</v>
          </cell>
          <cell r="E45">
            <v>72384</v>
          </cell>
          <cell r="F45">
            <v>56769</v>
          </cell>
          <cell r="G45">
            <v>129153</v>
          </cell>
          <cell r="H45">
            <v>76803</v>
          </cell>
          <cell r="I45">
            <v>62295</v>
          </cell>
          <cell r="J45">
            <v>139098</v>
          </cell>
        </row>
        <row r="46">
          <cell r="A46" t="str">
            <v xml:space="preserve">Homa Bay </v>
          </cell>
          <cell r="B46">
            <v>151545</v>
          </cell>
          <cell r="C46">
            <v>101428</v>
          </cell>
          <cell r="D46">
            <v>252973</v>
          </cell>
          <cell r="E46">
            <v>75437</v>
          </cell>
          <cell r="F46">
            <v>48399</v>
          </cell>
          <cell r="G46">
            <v>123836</v>
          </cell>
          <cell r="H46">
            <v>76108</v>
          </cell>
          <cell r="I46">
            <v>53029</v>
          </cell>
          <cell r="J46">
            <v>129137</v>
          </cell>
        </row>
        <row r="47">
          <cell r="A47" t="str">
            <v>MIGORI</v>
          </cell>
          <cell r="B47">
            <v>148762</v>
          </cell>
          <cell r="C47">
            <v>106163</v>
          </cell>
          <cell r="D47">
            <v>254925</v>
          </cell>
          <cell r="E47">
            <v>72985</v>
          </cell>
          <cell r="F47">
            <v>50015</v>
          </cell>
          <cell r="G47">
            <v>123000</v>
          </cell>
          <cell r="H47">
            <v>75777</v>
          </cell>
          <cell r="I47">
            <v>56148</v>
          </cell>
          <cell r="J47">
            <v>131925</v>
          </cell>
        </row>
        <row r="48">
          <cell r="A48" t="str">
            <v>KISII</v>
          </cell>
          <cell r="B48">
            <v>166775</v>
          </cell>
          <cell r="C48">
            <v>108476</v>
          </cell>
          <cell r="D48">
            <v>275251</v>
          </cell>
          <cell r="E48">
            <v>82503</v>
          </cell>
          <cell r="F48">
            <v>50955</v>
          </cell>
          <cell r="G48">
            <v>133458</v>
          </cell>
          <cell r="H48">
            <v>84272</v>
          </cell>
          <cell r="I48">
            <v>57521</v>
          </cell>
          <cell r="J48">
            <v>141793</v>
          </cell>
        </row>
        <row r="49">
          <cell r="A49" t="str">
            <v>NYAMIRA</v>
          </cell>
          <cell r="B49">
            <v>78274</v>
          </cell>
          <cell r="C49">
            <v>46985</v>
          </cell>
          <cell r="D49">
            <v>125259</v>
          </cell>
          <cell r="E49">
            <v>38945</v>
          </cell>
          <cell r="F49">
            <v>22313</v>
          </cell>
          <cell r="G49">
            <v>61258</v>
          </cell>
          <cell r="H49">
            <v>39329</v>
          </cell>
          <cell r="I49">
            <v>24672</v>
          </cell>
          <cell r="J49">
            <v>64001</v>
          </cell>
        </row>
        <row r="50">
          <cell r="A50" t="str">
            <v>Nairobi</v>
          </cell>
          <cell r="B50">
            <v>384517</v>
          </cell>
          <cell r="C50">
            <v>585791</v>
          </cell>
          <cell r="D50">
            <v>970308</v>
          </cell>
          <cell r="E50">
            <v>171705</v>
          </cell>
          <cell r="F50">
            <v>274315</v>
          </cell>
          <cell r="G50">
            <v>446020</v>
          </cell>
          <cell r="H50">
            <v>212812</v>
          </cell>
          <cell r="I50">
            <v>311476</v>
          </cell>
          <cell r="J50">
            <v>524288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SE post county TWG"/>
    </sheetNames>
    <sheetDataSet>
      <sheetData sheetId="0" refreshError="1">
        <row r="4">
          <cell r="B4" t="str">
            <v>Low</v>
          </cell>
          <cell r="C4" t="str">
            <v>High</v>
          </cell>
          <cell r="D4" t="str">
            <v>Mid</v>
          </cell>
          <cell r="E4" t="str">
            <v>Indicate the dataset (KPSE1 or KPSE2)</v>
          </cell>
          <cell r="F4" t="str">
            <v>Programme Reach September 2020</v>
          </cell>
          <cell r="G4" t="str">
            <v>Date TWG was conducted</v>
          </cell>
          <cell r="I4" t="str">
            <v>Low</v>
          </cell>
          <cell r="J4" t="str">
            <v>High</v>
          </cell>
          <cell r="K4" t="str">
            <v>Mid</v>
          </cell>
          <cell r="L4" t="str">
            <v>Indicate the dataset (KPSE1 or KPSE2)</v>
          </cell>
          <cell r="M4" t="str">
            <v>Programme Reach September 2020</v>
          </cell>
          <cell r="N4" t="str">
            <v>Date TWG was conducted</v>
          </cell>
          <cell r="P4" t="str">
            <v>Low</v>
          </cell>
          <cell r="Q4" t="str">
            <v>High</v>
          </cell>
          <cell r="R4" t="str">
            <v>Mid</v>
          </cell>
          <cell r="S4" t="str">
            <v>Indicate the dataset (KPSE1 or KPSE2)</v>
          </cell>
          <cell r="T4" t="str">
            <v>Programme Reach September  2020</v>
          </cell>
          <cell r="U4" t="str">
            <v>Date TWG was conducted</v>
          </cell>
        </row>
        <row r="5">
          <cell r="A5" t="str">
            <v>Baringo</v>
          </cell>
          <cell r="B5">
            <v>1512</v>
          </cell>
          <cell r="C5">
            <v>2320</v>
          </cell>
          <cell r="D5">
            <v>1970</v>
          </cell>
          <cell r="E5" t="str">
            <v>KPSE 2</v>
          </cell>
          <cell r="F5" t="str">
            <v>No Programme</v>
          </cell>
          <cell r="G5" t="str">
            <v>No KP programme</v>
          </cell>
          <cell r="I5">
            <v>352</v>
          </cell>
          <cell r="J5">
            <v>568</v>
          </cell>
          <cell r="K5">
            <v>513</v>
          </cell>
          <cell r="L5" t="str">
            <v>KPSE 2</v>
          </cell>
          <cell r="M5" t="str">
            <v>No Programme</v>
          </cell>
          <cell r="N5" t="str">
            <v>No MSM programme</v>
          </cell>
          <cell r="P5">
            <v>339</v>
          </cell>
          <cell r="Q5">
            <v>662</v>
          </cell>
          <cell r="R5">
            <v>486</v>
          </cell>
          <cell r="S5" t="str">
            <v xml:space="preserve">KPSE 2 </v>
          </cell>
          <cell r="T5" t="str">
            <v>No programme</v>
          </cell>
          <cell r="U5" t="str">
            <v>No PWID programme</v>
          </cell>
        </row>
        <row r="6">
          <cell r="A6" t="str">
            <v>Bomet</v>
          </cell>
          <cell r="B6">
            <v>1955</v>
          </cell>
          <cell r="C6">
            <v>3222</v>
          </cell>
          <cell r="D6">
            <v>2603</v>
          </cell>
          <cell r="E6" t="str">
            <v>KPSE 2</v>
          </cell>
          <cell r="F6">
            <v>4978</v>
          </cell>
          <cell r="G6">
            <v>44116</v>
          </cell>
          <cell r="I6">
            <v>247</v>
          </cell>
          <cell r="J6">
            <v>409</v>
          </cell>
          <cell r="K6">
            <v>383</v>
          </cell>
          <cell r="L6" t="str">
            <v xml:space="preserve">KPSE 2 </v>
          </cell>
          <cell r="M6">
            <v>1018</v>
          </cell>
          <cell r="N6">
            <v>44116</v>
          </cell>
          <cell r="P6">
            <v>582</v>
          </cell>
          <cell r="Q6">
            <v>1153</v>
          </cell>
          <cell r="R6">
            <v>719</v>
          </cell>
          <cell r="S6" t="str">
            <v xml:space="preserve">KPSE 2 </v>
          </cell>
          <cell r="T6" t="str">
            <v>No programme</v>
          </cell>
          <cell r="U6">
            <v>44116</v>
          </cell>
        </row>
        <row r="7">
          <cell r="A7" t="str">
            <v>Bungoma</v>
          </cell>
          <cell r="B7">
            <v>2787</v>
          </cell>
          <cell r="C7">
            <v>4597</v>
          </cell>
          <cell r="D7">
            <v>3716</v>
          </cell>
          <cell r="E7" t="str">
            <v xml:space="preserve">KPSE 1 </v>
          </cell>
          <cell r="F7">
            <v>5988</v>
          </cell>
          <cell r="G7" t="str">
            <v>19/11/2020</v>
          </cell>
          <cell r="I7">
            <v>771</v>
          </cell>
          <cell r="J7">
            <v>1353</v>
          </cell>
          <cell r="K7">
            <v>1102</v>
          </cell>
          <cell r="L7" t="str">
            <v>KPSE 2</v>
          </cell>
          <cell r="M7">
            <v>2941</v>
          </cell>
          <cell r="N7" t="str">
            <v>19/11/2020</v>
          </cell>
          <cell r="P7">
            <v>413</v>
          </cell>
          <cell r="Q7">
            <v>804</v>
          </cell>
          <cell r="R7">
            <v>561</v>
          </cell>
          <cell r="S7" t="str">
            <v xml:space="preserve">KPSE 2 </v>
          </cell>
          <cell r="T7" t="str">
            <v>No programme</v>
          </cell>
          <cell r="U7" t="str">
            <v>19/11/2020</v>
          </cell>
        </row>
        <row r="8">
          <cell r="A8" t="str">
            <v>Busia</v>
          </cell>
          <cell r="B8">
            <v>1919</v>
          </cell>
          <cell r="C8">
            <v>3251</v>
          </cell>
          <cell r="D8">
            <v>2421</v>
          </cell>
          <cell r="E8" t="str">
            <v xml:space="preserve">KPSE 1 </v>
          </cell>
          <cell r="F8">
            <v>5866</v>
          </cell>
          <cell r="G8">
            <v>44145</v>
          </cell>
          <cell r="I8">
            <v>333.75</v>
          </cell>
          <cell r="J8">
            <v>550</v>
          </cell>
          <cell r="K8">
            <v>498.75</v>
          </cell>
          <cell r="L8" t="str">
            <v xml:space="preserve">KPSE 1 </v>
          </cell>
          <cell r="M8">
            <v>1480</v>
          </cell>
          <cell r="N8" t="str">
            <v xml:space="preserve"> 10/11/2020</v>
          </cell>
          <cell r="P8">
            <v>281</v>
          </cell>
          <cell r="Q8">
            <v>537</v>
          </cell>
          <cell r="R8">
            <v>430</v>
          </cell>
          <cell r="S8" t="str">
            <v xml:space="preserve">KPSE 2 </v>
          </cell>
          <cell r="T8" t="str">
            <v>No programme</v>
          </cell>
          <cell r="U8">
            <v>44115</v>
          </cell>
        </row>
        <row r="9">
          <cell r="A9" t="str">
            <v>Elgeyo-Marakwet</v>
          </cell>
          <cell r="B9">
            <v>942</v>
          </cell>
          <cell r="C9">
            <v>1536</v>
          </cell>
          <cell r="D9">
            <v>1268</v>
          </cell>
          <cell r="E9" t="str">
            <v>KPSE 1</v>
          </cell>
          <cell r="F9">
            <v>879</v>
          </cell>
          <cell r="G9" t="str">
            <v>No KP programme</v>
          </cell>
          <cell r="I9">
            <v>73</v>
          </cell>
          <cell r="J9">
            <v>186</v>
          </cell>
          <cell r="K9">
            <v>110</v>
          </cell>
          <cell r="L9" t="str">
            <v>KPSE 2</v>
          </cell>
          <cell r="M9" t="str">
            <v>No Programme</v>
          </cell>
          <cell r="N9" t="str">
            <v>No MSM programme</v>
          </cell>
          <cell r="P9">
            <v>291</v>
          </cell>
          <cell r="Q9">
            <v>613</v>
          </cell>
          <cell r="R9">
            <v>423</v>
          </cell>
          <cell r="S9" t="str">
            <v xml:space="preserve">KPSE 2 </v>
          </cell>
          <cell r="T9" t="str">
            <v>No programme</v>
          </cell>
          <cell r="U9" t="str">
            <v>No PWID programme</v>
          </cell>
        </row>
        <row r="10">
          <cell r="A10" t="str">
            <v>Embu</v>
          </cell>
          <cell r="B10">
            <v>1332</v>
          </cell>
          <cell r="C10">
            <v>2369</v>
          </cell>
          <cell r="D10">
            <v>1850.5</v>
          </cell>
          <cell r="E10" t="str">
            <v>KPSE 1</v>
          </cell>
          <cell r="F10">
            <v>1874</v>
          </cell>
          <cell r="G10">
            <v>44086</v>
          </cell>
          <cell r="I10">
            <v>290</v>
          </cell>
          <cell r="J10">
            <v>427</v>
          </cell>
          <cell r="K10">
            <v>409</v>
          </cell>
          <cell r="L10" t="str">
            <v>KPSE 2</v>
          </cell>
          <cell r="M10">
            <v>329</v>
          </cell>
          <cell r="N10">
            <v>44086</v>
          </cell>
          <cell r="P10">
            <v>0</v>
          </cell>
          <cell r="Q10">
            <v>150</v>
          </cell>
          <cell r="R10">
            <v>75</v>
          </cell>
          <cell r="S10" t="str">
            <v>KPSE 2</v>
          </cell>
          <cell r="T10" t="str">
            <v>No programme</v>
          </cell>
          <cell r="U10">
            <v>44086</v>
          </cell>
        </row>
        <row r="11">
          <cell r="A11" t="str">
            <v>Garissa</v>
          </cell>
          <cell r="B11">
            <v>1711</v>
          </cell>
          <cell r="C11">
            <v>2319</v>
          </cell>
          <cell r="D11">
            <v>2149</v>
          </cell>
          <cell r="E11" t="str">
            <v>KPSE 2</v>
          </cell>
          <cell r="F11" t="str">
            <v>No Programme</v>
          </cell>
          <cell r="G11" t="str">
            <v>No KP programme</v>
          </cell>
          <cell r="I11">
            <v>767</v>
          </cell>
          <cell r="J11">
            <v>1285</v>
          </cell>
          <cell r="K11">
            <v>1073</v>
          </cell>
          <cell r="L11" t="str">
            <v>KPSE 2</v>
          </cell>
          <cell r="M11" t="str">
            <v>No Programme</v>
          </cell>
          <cell r="N11" t="str">
            <v>No MSM programme</v>
          </cell>
          <cell r="P11">
            <v>299</v>
          </cell>
          <cell r="Q11">
            <v>665</v>
          </cell>
          <cell r="R11">
            <v>482</v>
          </cell>
          <cell r="S11" t="str">
            <v xml:space="preserve">KPSE 2 </v>
          </cell>
          <cell r="T11" t="str">
            <v>No programme</v>
          </cell>
          <cell r="U11" t="str">
            <v>No PWID programme</v>
          </cell>
        </row>
        <row r="12">
          <cell r="A12" t="str">
            <v xml:space="preserve">Homa Bay </v>
          </cell>
          <cell r="B12">
            <v>2669</v>
          </cell>
          <cell r="C12">
            <v>5307</v>
          </cell>
          <cell r="D12">
            <v>3823</v>
          </cell>
          <cell r="E12" t="str">
            <v>KPSE 2</v>
          </cell>
          <cell r="F12">
            <v>6542</v>
          </cell>
          <cell r="G12">
            <v>44168</v>
          </cell>
          <cell r="I12">
            <v>501</v>
          </cell>
          <cell r="J12">
            <v>983</v>
          </cell>
          <cell r="K12">
            <v>780</v>
          </cell>
          <cell r="L12" t="str">
            <v>KPSE2</v>
          </cell>
          <cell r="M12">
            <v>1151</v>
          </cell>
          <cell r="N12">
            <v>44168</v>
          </cell>
          <cell r="P12">
            <v>55</v>
          </cell>
          <cell r="Q12">
            <v>127</v>
          </cell>
          <cell r="R12">
            <v>91</v>
          </cell>
          <cell r="S12" t="str">
            <v>KPSE1</v>
          </cell>
          <cell r="T12">
            <v>54</v>
          </cell>
          <cell r="U12">
            <v>44168</v>
          </cell>
        </row>
        <row r="13">
          <cell r="A13" t="str">
            <v>Isiolo</v>
          </cell>
          <cell r="B13">
            <v>497</v>
          </cell>
          <cell r="C13">
            <v>722</v>
          </cell>
          <cell r="D13">
            <v>688</v>
          </cell>
          <cell r="E13" t="str">
            <v>KPSE 2</v>
          </cell>
          <cell r="F13" t="str">
            <v>No Programme</v>
          </cell>
          <cell r="G13" t="str">
            <v>No KP programme</v>
          </cell>
          <cell r="I13">
            <v>220</v>
          </cell>
          <cell r="J13">
            <v>346</v>
          </cell>
          <cell r="K13">
            <v>253</v>
          </cell>
          <cell r="L13" t="str">
            <v>KPSE 2</v>
          </cell>
          <cell r="M13" t="str">
            <v>No Programme</v>
          </cell>
          <cell r="N13" t="str">
            <v>No MSM programme</v>
          </cell>
          <cell r="P13">
            <v>817</v>
          </cell>
          <cell r="Q13">
            <v>1108</v>
          </cell>
          <cell r="R13">
            <v>1066</v>
          </cell>
          <cell r="S13" t="str">
            <v>KPSE 2</v>
          </cell>
          <cell r="T13" t="str">
            <v>No programme</v>
          </cell>
          <cell r="U13" t="str">
            <v>No PWID programme</v>
          </cell>
        </row>
        <row r="14">
          <cell r="A14" t="str">
            <v>Kajiado</v>
          </cell>
          <cell r="B14">
            <v>6359</v>
          </cell>
          <cell r="C14">
            <v>8924</v>
          </cell>
          <cell r="D14">
            <v>7645</v>
          </cell>
          <cell r="E14" t="str">
            <v>KPSE 1</v>
          </cell>
          <cell r="F14">
            <v>4030</v>
          </cell>
          <cell r="G14">
            <v>44134</v>
          </cell>
          <cell r="I14">
            <v>1299</v>
          </cell>
          <cell r="J14">
            <v>1759</v>
          </cell>
          <cell r="K14">
            <v>1446</v>
          </cell>
          <cell r="L14" t="str">
            <v>KPSE 2</v>
          </cell>
          <cell r="M14">
            <v>735</v>
          </cell>
          <cell r="N14">
            <v>44134</v>
          </cell>
          <cell r="P14">
            <v>436</v>
          </cell>
          <cell r="Q14">
            <v>737</v>
          </cell>
          <cell r="R14">
            <v>654</v>
          </cell>
          <cell r="S14" t="str">
            <v>KPSE 2</v>
          </cell>
          <cell r="T14" t="str">
            <v>No programme</v>
          </cell>
          <cell r="U14">
            <v>44134</v>
          </cell>
        </row>
        <row r="15">
          <cell r="A15" t="str">
            <v>Kakamega</v>
          </cell>
          <cell r="B15">
            <v>2651</v>
          </cell>
          <cell r="C15">
            <v>4221</v>
          </cell>
          <cell r="D15">
            <v>3525</v>
          </cell>
          <cell r="E15" t="str">
            <v xml:space="preserve">KPSE 2 </v>
          </cell>
          <cell r="F15">
            <v>2725</v>
          </cell>
          <cell r="G15" t="str">
            <v>20/11/2020</v>
          </cell>
          <cell r="I15">
            <v>777</v>
          </cell>
          <cell r="J15">
            <v>1378</v>
          </cell>
          <cell r="K15">
            <v>1109</v>
          </cell>
          <cell r="L15" t="str">
            <v xml:space="preserve">KPSE 2 </v>
          </cell>
          <cell r="M15">
            <v>2218</v>
          </cell>
          <cell r="N15" t="str">
            <v>20/11/2020</v>
          </cell>
          <cell r="P15">
            <v>329</v>
          </cell>
          <cell r="Q15">
            <v>652</v>
          </cell>
          <cell r="R15">
            <v>473</v>
          </cell>
          <cell r="S15" t="str">
            <v xml:space="preserve">KPSE 2 </v>
          </cell>
          <cell r="T15" t="str">
            <v>No programme</v>
          </cell>
          <cell r="U15" t="str">
            <v>20/11/2020</v>
          </cell>
        </row>
        <row r="16">
          <cell r="A16" t="str">
            <v>Kericho</v>
          </cell>
          <cell r="B16">
            <v>1937</v>
          </cell>
          <cell r="C16">
            <v>2728</v>
          </cell>
          <cell r="D16">
            <v>2332.5</v>
          </cell>
          <cell r="E16" t="str">
            <v>KPSE 1</v>
          </cell>
          <cell r="F16">
            <v>2313</v>
          </cell>
          <cell r="G16">
            <v>44151</v>
          </cell>
          <cell r="I16">
            <v>373</v>
          </cell>
          <cell r="J16">
            <v>605</v>
          </cell>
          <cell r="K16">
            <v>533</v>
          </cell>
          <cell r="L16" t="str">
            <v>KPSE 2</v>
          </cell>
          <cell r="M16">
            <v>1914</v>
          </cell>
          <cell r="N16" t="str">
            <v xml:space="preserve"> 16/11/2020</v>
          </cell>
          <cell r="P16">
            <v>180</v>
          </cell>
          <cell r="Q16">
            <v>361</v>
          </cell>
          <cell r="R16">
            <v>322</v>
          </cell>
          <cell r="S16" t="str">
            <v>KPSE 2</v>
          </cell>
          <cell r="T16" t="str">
            <v>No programme</v>
          </cell>
          <cell r="U16">
            <v>44151</v>
          </cell>
        </row>
        <row r="17">
          <cell r="A17" t="str">
            <v>Kiambu</v>
          </cell>
          <cell r="B17">
            <v>4780</v>
          </cell>
          <cell r="C17">
            <v>6839</v>
          </cell>
          <cell r="D17">
            <v>5809</v>
          </cell>
          <cell r="E17" t="str">
            <v>KPSE 1</v>
          </cell>
          <cell r="F17">
            <v>4760</v>
          </cell>
          <cell r="G17">
            <v>44172</v>
          </cell>
          <cell r="I17">
            <v>1580</v>
          </cell>
          <cell r="J17">
            <v>2580</v>
          </cell>
          <cell r="K17">
            <v>2080</v>
          </cell>
          <cell r="L17" t="str">
            <v>KPSE 1</v>
          </cell>
          <cell r="M17">
            <v>2548</v>
          </cell>
          <cell r="N17">
            <v>44024</v>
          </cell>
          <cell r="P17">
            <v>1045</v>
          </cell>
          <cell r="Q17">
            <v>1415</v>
          </cell>
          <cell r="R17">
            <v>1230</v>
          </cell>
          <cell r="S17" t="str">
            <v>KPSE 1</v>
          </cell>
          <cell r="T17">
            <v>1326</v>
          </cell>
          <cell r="U17">
            <v>44172</v>
          </cell>
        </row>
        <row r="18">
          <cell r="A18" t="str">
            <v>Kilifi</v>
          </cell>
          <cell r="B18">
            <v>4963</v>
          </cell>
          <cell r="C18">
            <v>8428</v>
          </cell>
          <cell r="D18">
            <v>6695.5</v>
          </cell>
          <cell r="E18" t="str">
            <v>KPSE 1</v>
          </cell>
          <cell r="F18">
            <v>6411</v>
          </cell>
          <cell r="G18">
            <v>44174</v>
          </cell>
          <cell r="I18">
            <v>2580</v>
          </cell>
          <cell r="J18">
            <v>4588.75</v>
          </cell>
          <cell r="K18">
            <v>3584.25</v>
          </cell>
          <cell r="L18" t="str">
            <v>KPSE 1</v>
          </cell>
          <cell r="M18">
            <v>4142</v>
          </cell>
          <cell r="N18">
            <v>44174</v>
          </cell>
          <cell r="P18">
            <v>3168</v>
          </cell>
          <cell r="Q18">
            <v>5447</v>
          </cell>
          <cell r="R18">
            <v>4307.5</v>
          </cell>
          <cell r="S18" t="str">
            <v>KPSE 1</v>
          </cell>
          <cell r="T18">
            <v>4307</v>
          </cell>
          <cell r="U18">
            <v>44174</v>
          </cell>
        </row>
        <row r="19">
          <cell r="A19" t="str">
            <v>Kirinyaga</v>
          </cell>
          <cell r="B19">
            <v>1858</v>
          </cell>
          <cell r="C19">
            <v>3135</v>
          </cell>
          <cell r="D19">
            <v>2496.5</v>
          </cell>
          <cell r="E19" t="str">
            <v>KPSE 1</v>
          </cell>
          <cell r="F19">
            <v>2261</v>
          </cell>
          <cell r="G19">
            <v>44116</v>
          </cell>
          <cell r="I19">
            <v>307</v>
          </cell>
          <cell r="J19">
            <v>437</v>
          </cell>
          <cell r="K19">
            <v>424</v>
          </cell>
          <cell r="L19" t="str">
            <v>KPSE 2</v>
          </cell>
          <cell r="M19">
            <v>401</v>
          </cell>
          <cell r="N19">
            <v>44116</v>
          </cell>
          <cell r="P19">
            <v>381</v>
          </cell>
          <cell r="Q19">
            <v>655</v>
          </cell>
          <cell r="R19">
            <v>552</v>
          </cell>
          <cell r="S19" t="str">
            <v>KPSE 2</v>
          </cell>
          <cell r="T19" t="str">
            <v>No programme</v>
          </cell>
          <cell r="U19">
            <v>44116</v>
          </cell>
        </row>
        <row r="20">
          <cell r="A20" t="str">
            <v>Kisii</v>
          </cell>
          <cell r="B20">
            <v>4908</v>
          </cell>
          <cell r="C20">
            <v>8168</v>
          </cell>
          <cell r="D20">
            <v>6538</v>
          </cell>
          <cell r="E20" t="str">
            <v>KPSE1</v>
          </cell>
          <cell r="F20">
            <v>8051</v>
          </cell>
          <cell r="G20">
            <v>44155</v>
          </cell>
          <cell r="I20">
            <v>513</v>
          </cell>
          <cell r="J20">
            <v>885</v>
          </cell>
          <cell r="K20">
            <v>737</v>
          </cell>
          <cell r="L20" t="str">
            <v>KPSE2</v>
          </cell>
          <cell r="M20">
            <v>656</v>
          </cell>
          <cell r="N20">
            <v>44155</v>
          </cell>
          <cell r="P20">
            <v>29</v>
          </cell>
          <cell r="Q20">
            <v>43</v>
          </cell>
          <cell r="R20">
            <v>36</v>
          </cell>
          <cell r="S20" t="str">
            <v>KPSE1</v>
          </cell>
          <cell r="T20">
            <v>33</v>
          </cell>
          <cell r="U20">
            <v>44155</v>
          </cell>
        </row>
        <row r="21">
          <cell r="A21" t="str">
            <v>Kisumu</v>
          </cell>
          <cell r="B21">
            <v>4085</v>
          </cell>
          <cell r="C21">
            <v>6059</v>
          </cell>
          <cell r="D21">
            <v>5277</v>
          </cell>
          <cell r="E21" t="str">
            <v>KPSE2</v>
          </cell>
          <cell r="F21">
            <v>6758</v>
          </cell>
          <cell r="G21">
            <v>44182</v>
          </cell>
          <cell r="I21">
            <v>2205</v>
          </cell>
          <cell r="J21">
            <v>4025</v>
          </cell>
          <cell r="K21">
            <v>3115</v>
          </cell>
          <cell r="L21" t="str">
            <v>KPSE1</v>
          </cell>
          <cell r="M21">
            <v>4528</v>
          </cell>
          <cell r="N21">
            <v>44182</v>
          </cell>
          <cell r="P21">
            <v>390</v>
          </cell>
          <cell r="Q21">
            <v>592</v>
          </cell>
          <cell r="R21">
            <v>491</v>
          </cell>
          <cell r="S21" t="str">
            <v>KPSE1</v>
          </cell>
          <cell r="T21">
            <v>337</v>
          </cell>
          <cell r="U21">
            <v>44182</v>
          </cell>
        </row>
        <row r="22">
          <cell r="A22" t="str">
            <v>Kitui</v>
          </cell>
          <cell r="B22">
            <v>2732</v>
          </cell>
          <cell r="C22">
            <v>3223</v>
          </cell>
          <cell r="D22">
            <v>2972</v>
          </cell>
          <cell r="E22" t="str">
            <v>KPSE 2</v>
          </cell>
          <cell r="F22">
            <v>1412</v>
          </cell>
          <cell r="G22">
            <v>43932</v>
          </cell>
          <cell r="I22">
            <v>488</v>
          </cell>
          <cell r="J22">
            <v>500</v>
          </cell>
          <cell r="K22">
            <v>497</v>
          </cell>
          <cell r="L22" t="str">
            <v>KPSE 2</v>
          </cell>
          <cell r="M22">
            <v>224</v>
          </cell>
          <cell r="N22">
            <v>43932</v>
          </cell>
          <cell r="P22">
            <v>387</v>
          </cell>
          <cell r="Q22">
            <v>790</v>
          </cell>
          <cell r="R22">
            <v>523</v>
          </cell>
          <cell r="S22" t="str">
            <v>KPSE 2</v>
          </cell>
          <cell r="T22" t="str">
            <v>No programme</v>
          </cell>
          <cell r="U22">
            <v>43932</v>
          </cell>
        </row>
        <row r="23">
          <cell r="A23" t="str">
            <v>Kwale</v>
          </cell>
          <cell r="B23">
            <v>2051</v>
          </cell>
          <cell r="C23">
            <v>3615</v>
          </cell>
          <cell r="D23">
            <v>2833</v>
          </cell>
          <cell r="E23" t="str">
            <v>KPSE 2</v>
          </cell>
          <cell r="F23">
            <v>2612</v>
          </cell>
          <cell r="G23">
            <v>44141</v>
          </cell>
          <cell r="I23">
            <v>670</v>
          </cell>
          <cell r="J23">
            <v>1026.25</v>
          </cell>
          <cell r="K23">
            <v>850</v>
          </cell>
          <cell r="L23" t="str">
            <v>KPSE 1</v>
          </cell>
          <cell r="M23">
            <v>643</v>
          </cell>
          <cell r="N23">
            <v>44141</v>
          </cell>
          <cell r="P23">
            <v>1127</v>
          </cell>
          <cell r="Q23">
            <v>2336</v>
          </cell>
          <cell r="R23">
            <v>1735.5</v>
          </cell>
          <cell r="S23" t="str">
            <v>KPSE 1</v>
          </cell>
          <cell r="T23">
            <v>2443</v>
          </cell>
          <cell r="U23">
            <v>44141</v>
          </cell>
        </row>
        <row r="24">
          <cell r="A24" t="str">
            <v>Laikipia</v>
          </cell>
          <cell r="B24">
            <v>1058</v>
          </cell>
          <cell r="C24">
            <v>1305</v>
          </cell>
          <cell r="D24">
            <v>1182</v>
          </cell>
          <cell r="E24" t="str">
            <v>KPSE 2</v>
          </cell>
          <cell r="F24">
            <v>596</v>
          </cell>
          <cell r="G24">
            <v>44146</v>
          </cell>
          <cell r="I24">
            <v>113.75</v>
          </cell>
          <cell r="J24">
            <v>231.25</v>
          </cell>
          <cell r="K24">
            <v>172.5</v>
          </cell>
          <cell r="L24" t="str">
            <v>KPSE 1</v>
          </cell>
          <cell r="M24">
            <v>9</v>
          </cell>
          <cell r="N24">
            <v>44146</v>
          </cell>
          <cell r="P24">
            <v>375</v>
          </cell>
          <cell r="Q24">
            <v>607</v>
          </cell>
          <cell r="R24">
            <v>553</v>
          </cell>
          <cell r="S24" t="str">
            <v>KPSE 2</v>
          </cell>
          <cell r="T24" t="str">
            <v>No programme</v>
          </cell>
          <cell r="U24">
            <v>44146</v>
          </cell>
        </row>
        <row r="25">
          <cell r="A25" t="str">
            <v>Lamu</v>
          </cell>
          <cell r="B25">
            <v>525</v>
          </cell>
          <cell r="C25">
            <v>865</v>
          </cell>
          <cell r="D25">
            <v>749</v>
          </cell>
          <cell r="E25" t="str">
            <v>KPSE 2</v>
          </cell>
          <cell r="F25" t="str">
            <v>No Programme</v>
          </cell>
          <cell r="G25" t="str">
            <v>No KP programme</v>
          </cell>
          <cell r="I25">
            <v>0</v>
          </cell>
          <cell r="J25">
            <v>211</v>
          </cell>
          <cell r="K25">
            <v>211</v>
          </cell>
          <cell r="L25" t="str">
            <v>KPSE 2</v>
          </cell>
          <cell r="M25" t="str">
            <v>No Programme</v>
          </cell>
          <cell r="N25" t="str">
            <v>No MSM programme</v>
          </cell>
          <cell r="P25">
            <v>450</v>
          </cell>
          <cell r="Q25">
            <v>773</v>
          </cell>
          <cell r="R25">
            <v>628</v>
          </cell>
          <cell r="S25" t="str">
            <v>KPSE 2</v>
          </cell>
          <cell r="T25" t="str">
            <v>No programme</v>
          </cell>
          <cell r="U25" t="str">
            <v>No PWID programme</v>
          </cell>
        </row>
        <row r="26">
          <cell r="A26" t="str">
            <v>Machakos</v>
          </cell>
          <cell r="B26">
            <v>4538</v>
          </cell>
          <cell r="C26">
            <v>5321</v>
          </cell>
          <cell r="D26">
            <v>4932</v>
          </cell>
          <cell r="E26" t="str">
            <v>KPSE 2</v>
          </cell>
          <cell r="F26">
            <v>4521</v>
          </cell>
          <cell r="G26">
            <v>43933</v>
          </cell>
          <cell r="I26">
            <v>2267</v>
          </cell>
          <cell r="J26">
            <v>2811</v>
          </cell>
          <cell r="K26">
            <v>2537</v>
          </cell>
          <cell r="L26" t="str">
            <v>KPSE 2</v>
          </cell>
          <cell r="M26">
            <v>1381</v>
          </cell>
          <cell r="N26">
            <v>43933</v>
          </cell>
          <cell r="P26">
            <v>40</v>
          </cell>
          <cell r="Q26">
            <v>89</v>
          </cell>
          <cell r="R26">
            <v>62</v>
          </cell>
          <cell r="S26" t="str">
            <v xml:space="preserve">KPSE 2 </v>
          </cell>
          <cell r="T26">
            <v>2</v>
          </cell>
          <cell r="U26">
            <v>43933</v>
          </cell>
        </row>
        <row r="27">
          <cell r="A27" t="str">
            <v>Makueni</v>
          </cell>
          <cell r="B27">
            <v>2218</v>
          </cell>
          <cell r="C27">
            <v>3268</v>
          </cell>
          <cell r="D27">
            <v>2743</v>
          </cell>
          <cell r="E27" t="str">
            <v>KPSE 1</v>
          </cell>
          <cell r="F27">
            <v>3619</v>
          </cell>
          <cell r="G27" t="str">
            <v>30/11/2020</v>
          </cell>
          <cell r="I27">
            <v>519</v>
          </cell>
          <cell r="J27">
            <v>893</v>
          </cell>
          <cell r="K27">
            <v>757</v>
          </cell>
          <cell r="L27" t="str">
            <v>KPSE 2</v>
          </cell>
          <cell r="M27">
            <v>419</v>
          </cell>
          <cell r="N27" t="str">
            <v>30/11/2020</v>
          </cell>
          <cell r="P27">
            <v>399</v>
          </cell>
          <cell r="Q27">
            <v>797</v>
          </cell>
          <cell r="R27">
            <v>540</v>
          </cell>
          <cell r="S27" t="str">
            <v>KPSE 2</v>
          </cell>
          <cell r="T27" t="str">
            <v>No programme</v>
          </cell>
          <cell r="U27" t="str">
            <v>30/11/2020</v>
          </cell>
        </row>
        <row r="28">
          <cell r="A28" t="str">
            <v>Mandera</v>
          </cell>
          <cell r="B28">
            <v>3000</v>
          </cell>
          <cell r="C28">
            <v>5137</v>
          </cell>
          <cell r="D28">
            <v>3952</v>
          </cell>
          <cell r="E28" t="str">
            <v>KPSE 2</v>
          </cell>
          <cell r="F28" t="str">
            <v>No Programme</v>
          </cell>
          <cell r="G28" t="str">
            <v>No KP programme</v>
          </cell>
          <cell r="I28">
            <v>642</v>
          </cell>
          <cell r="J28">
            <v>1052</v>
          </cell>
          <cell r="K28">
            <v>890</v>
          </cell>
          <cell r="L28" t="str">
            <v>KPSE 2</v>
          </cell>
          <cell r="M28" t="str">
            <v>No Programme</v>
          </cell>
          <cell r="N28" t="str">
            <v>No MSM programme</v>
          </cell>
          <cell r="P28">
            <v>519</v>
          </cell>
          <cell r="Q28">
            <v>1015</v>
          </cell>
          <cell r="R28">
            <v>694</v>
          </cell>
          <cell r="S28" t="str">
            <v>KPSE 2</v>
          </cell>
          <cell r="T28" t="str">
            <v>No programme</v>
          </cell>
          <cell r="U28" t="str">
            <v>No PWID programme</v>
          </cell>
        </row>
        <row r="29">
          <cell r="A29" t="str">
            <v>Marsabit</v>
          </cell>
          <cell r="B29">
            <v>1172</v>
          </cell>
          <cell r="C29">
            <v>1742</v>
          </cell>
          <cell r="D29">
            <v>1530</v>
          </cell>
          <cell r="E29" t="str">
            <v>KPSE 2</v>
          </cell>
          <cell r="F29" t="str">
            <v>No Programme</v>
          </cell>
          <cell r="G29" t="str">
            <v>No KP programme</v>
          </cell>
          <cell r="I29">
            <v>278</v>
          </cell>
          <cell r="J29">
            <v>476</v>
          </cell>
          <cell r="K29">
            <v>377</v>
          </cell>
          <cell r="L29" t="str">
            <v>KPSE 2</v>
          </cell>
          <cell r="M29" t="str">
            <v>No Programme</v>
          </cell>
          <cell r="N29" t="str">
            <v>No MSM programme</v>
          </cell>
          <cell r="P29">
            <v>392</v>
          </cell>
          <cell r="Q29">
            <v>667</v>
          </cell>
          <cell r="R29">
            <v>565</v>
          </cell>
          <cell r="S29" t="str">
            <v>KPSE 2</v>
          </cell>
          <cell r="T29" t="str">
            <v>No programme</v>
          </cell>
          <cell r="U29" t="str">
            <v>No PWID programme</v>
          </cell>
        </row>
        <row r="30">
          <cell r="A30" t="str">
            <v>Meru</v>
          </cell>
          <cell r="B30">
            <v>2185</v>
          </cell>
          <cell r="C30">
            <v>3377</v>
          </cell>
          <cell r="D30">
            <v>2743</v>
          </cell>
          <cell r="E30" t="str">
            <v>KPSE 2</v>
          </cell>
          <cell r="F30">
            <v>2425</v>
          </cell>
          <cell r="G30">
            <v>44168</v>
          </cell>
          <cell r="I30">
            <v>589</v>
          </cell>
          <cell r="J30">
            <v>1026</v>
          </cell>
          <cell r="K30">
            <v>829</v>
          </cell>
          <cell r="L30" t="str">
            <v>KPSE2</v>
          </cell>
          <cell r="M30">
            <v>155</v>
          </cell>
          <cell r="N30">
            <v>44168</v>
          </cell>
          <cell r="P30">
            <v>60</v>
          </cell>
          <cell r="Q30">
            <v>89</v>
          </cell>
          <cell r="R30">
            <v>74.5</v>
          </cell>
          <cell r="S30" t="str">
            <v>KPSE 1</v>
          </cell>
          <cell r="T30">
            <v>0</v>
          </cell>
          <cell r="U30">
            <v>44168</v>
          </cell>
        </row>
        <row r="31">
          <cell r="A31" t="str">
            <v>Migori</v>
          </cell>
          <cell r="B31">
            <v>4045</v>
          </cell>
          <cell r="C31">
            <v>5891</v>
          </cell>
          <cell r="D31">
            <v>5238</v>
          </cell>
          <cell r="E31" t="str">
            <v>KPSE2</v>
          </cell>
          <cell r="F31">
            <v>6807</v>
          </cell>
          <cell r="G31">
            <v>44154</v>
          </cell>
          <cell r="I31">
            <v>438</v>
          </cell>
          <cell r="J31">
            <v>782</v>
          </cell>
          <cell r="K31">
            <v>656</v>
          </cell>
          <cell r="L31" t="str">
            <v>KPSE2</v>
          </cell>
          <cell r="M31">
            <v>2138</v>
          </cell>
          <cell r="N31">
            <v>44154</v>
          </cell>
          <cell r="P31">
            <v>153</v>
          </cell>
          <cell r="Q31">
            <v>250</v>
          </cell>
          <cell r="R31">
            <v>202</v>
          </cell>
          <cell r="S31" t="str">
            <v>KPSE1</v>
          </cell>
          <cell r="T31">
            <v>87</v>
          </cell>
          <cell r="U31">
            <v>44154</v>
          </cell>
        </row>
        <row r="32">
          <cell r="A32" t="str">
            <v>Mombasa</v>
          </cell>
          <cell r="B32">
            <v>6016</v>
          </cell>
          <cell r="C32">
            <v>10357</v>
          </cell>
          <cell r="D32">
            <v>8186.5</v>
          </cell>
          <cell r="E32" t="str">
            <v>KPSE 1</v>
          </cell>
          <cell r="F32">
            <v>5882</v>
          </cell>
          <cell r="G32">
            <v>44140</v>
          </cell>
          <cell r="I32">
            <v>2630</v>
          </cell>
          <cell r="J32">
            <v>3117</v>
          </cell>
          <cell r="K32">
            <v>2875</v>
          </cell>
          <cell r="L32" t="str">
            <v>KPSE 2</v>
          </cell>
          <cell r="M32">
            <v>4454</v>
          </cell>
          <cell r="N32">
            <v>44140</v>
          </cell>
          <cell r="P32">
            <v>1992</v>
          </cell>
          <cell r="Q32">
            <v>3189</v>
          </cell>
          <cell r="R32">
            <v>2590.5</v>
          </cell>
          <cell r="S32" t="str">
            <v>KPSE 1</v>
          </cell>
          <cell r="T32">
            <v>2547</v>
          </cell>
          <cell r="U32">
            <v>44140</v>
          </cell>
        </row>
        <row r="33">
          <cell r="A33" t="str">
            <v>Murang'a</v>
          </cell>
          <cell r="B33">
            <v>2142</v>
          </cell>
          <cell r="C33">
            <v>2923</v>
          </cell>
          <cell r="D33">
            <v>2532</v>
          </cell>
          <cell r="E33" t="str">
            <v>KPSE 1</v>
          </cell>
          <cell r="F33">
            <v>2457</v>
          </cell>
          <cell r="G33">
            <v>44139</v>
          </cell>
          <cell r="I33">
            <v>532</v>
          </cell>
          <cell r="J33">
            <v>904</v>
          </cell>
          <cell r="K33">
            <v>767</v>
          </cell>
          <cell r="L33" t="str">
            <v>KPSE 2</v>
          </cell>
          <cell r="M33">
            <v>251</v>
          </cell>
          <cell r="N33">
            <v>44139</v>
          </cell>
          <cell r="P33">
            <v>412</v>
          </cell>
          <cell r="Q33">
            <v>804</v>
          </cell>
          <cell r="R33">
            <v>560</v>
          </cell>
          <cell r="S33" t="str">
            <v>KPSE 2</v>
          </cell>
          <cell r="T33" t="str">
            <v>No programme</v>
          </cell>
          <cell r="U33">
            <v>44139</v>
          </cell>
        </row>
        <row r="34">
          <cell r="A34" t="str">
            <v>Nairobi</v>
          </cell>
          <cell r="B34">
            <v>30835</v>
          </cell>
          <cell r="C34">
            <v>47533</v>
          </cell>
          <cell r="D34">
            <v>39227</v>
          </cell>
          <cell r="E34" t="str">
            <v>KPSE 2</v>
          </cell>
          <cell r="F34">
            <v>38191</v>
          </cell>
          <cell r="G34">
            <v>44086</v>
          </cell>
          <cell r="I34">
            <v>10250</v>
          </cell>
          <cell r="J34">
            <v>15271.25</v>
          </cell>
          <cell r="K34">
            <v>12761.25</v>
          </cell>
          <cell r="L34" t="str">
            <v>KPSE 1</v>
          </cell>
          <cell r="M34">
            <v>14726</v>
          </cell>
          <cell r="N34">
            <v>44086</v>
          </cell>
          <cell r="P34">
            <v>4198</v>
          </cell>
          <cell r="Q34">
            <v>5849</v>
          </cell>
          <cell r="R34">
            <v>5024</v>
          </cell>
          <cell r="S34" t="str">
            <v>KPSE 1</v>
          </cell>
          <cell r="T34">
            <v>9443</v>
          </cell>
          <cell r="U34">
            <v>44086</v>
          </cell>
        </row>
        <row r="35">
          <cell r="A35" t="str">
            <v>Nakuru</v>
          </cell>
          <cell r="B35">
            <v>13278</v>
          </cell>
          <cell r="C35">
            <v>22138</v>
          </cell>
          <cell r="D35">
            <v>17708</v>
          </cell>
          <cell r="E35" t="str">
            <v>KPSE 1</v>
          </cell>
          <cell r="F35">
            <v>21357</v>
          </cell>
          <cell r="G35">
            <v>44183</v>
          </cell>
          <cell r="I35">
            <v>1438</v>
          </cell>
          <cell r="J35">
            <v>2706</v>
          </cell>
          <cell r="K35">
            <v>2072</v>
          </cell>
          <cell r="L35" t="str">
            <v>KPSE2</v>
          </cell>
          <cell r="M35">
            <v>3741</v>
          </cell>
          <cell r="N35">
            <v>44183</v>
          </cell>
          <cell r="P35">
            <v>9</v>
          </cell>
          <cell r="Q35">
            <v>36</v>
          </cell>
          <cell r="R35">
            <v>22.5</v>
          </cell>
          <cell r="S35" t="str">
            <v>KPSE 1</v>
          </cell>
          <cell r="T35" t="str">
            <v>No programme</v>
          </cell>
          <cell r="U35">
            <v>44183</v>
          </cell>
        </row>
        <row r="36">
          <cell r="A36" t="str">
            <v>Nandi</v>
          </cell>
          <cell r="B36">
            <v>2217</v>
          </cell>
          <cell r="C36">
            <v>3684</v>
          </cell>
          <cell r="D36">
            <v>2957</v>
          </cell>
          <cell r="E36" t="str">
            <v>KPSE 2</v>
          </cell>
          <cell r="F36" t="str">
            <v>No Programme</v>
          </cell>
          <cell r="G36" t="str">
            <v>No KP programme</v>
          </cell>
          <cell r="I36">
            <v>308</v>
          </cell>
          <cell r="J36">
            <v>514</v>
          </cell>
          <cell r="K36">
            <v>467</v>
          </cell>
          <cell r="L36" t="str">
            <v>KPSE2</v>
          </cell>
          <cell r="M36" t="str">
            <v>No Programme</v>
          </cell>
          <cell r="N36" t="str">
            <v>No MSM programme</v>
          </cell>
          <cell r="P36">
            <v>661</v>
          </cell>
          <cell r="Q36">
            <v>1291</v>
          </cell>
          <cell r="R36">
            <v>805</v>
          </cell>
          <cell r="S36" t="str">
            <v>KPSE 2</v>
          </cell>
          <cell r="T36" t="str">
            <v>No programme</v>
          </cell>
          <cell r="U36" t="str">
            <v>No PWID programme</v>
          </cell>
        </row>
        <row r="37">
          <cell r="A37" t="str">
            <v>Narok</v>
          </cell>
          <cell r="B37">
            <v>2434</v>
          </cell>
          <cell r="C37">
            <v>3827</v>
          </cell>
          <cell r="D37">
            <v>3107</v>
          </cell>
          <cell r="E37" t="str">
            <v>KPSE 2</v>
          </cell>
          <cell r="F37">
            <v>1988</v>
          </cell>
          <cell r="G37">
            <v>44140</v>
          </cell>
          <cell r="I37">
            <v>414</v>
          </cell>
          <cell r="J37">
            <v>704</v>
          </cell>
          <cell r="K37">
            <v>603</v>
          </cell>
          <cell r="L37" t="str">
            <v>KPSE2</v>
          </cell>
          <cell r="M37">
            <v>962</v>
          </cell>
          <cell r="N37">
            <v>44140</v>
          </cell>
          <cell r="P37">
            <v>403</v>
          </cell>
          <cell r="Q37">
            <v>798</v>
          </cell>
          <cell r="R37">
            <v>545</v>
          </cell>
          <cell r="S37" t="str">
            <v>KPSE 2</v>
          </cell>
          <cell r="T37" t="str">
            <v>No programme</v>
          </cell>
          <cell r="U37">
            <v>44140</v>
          </cell>
        </row>
        <row r="38">
          <cell r="A38" t="str">
            <v>Nyamira</v>
          </cell>
          <cell r="B38">
            <v>1432</v>
          </cell>
          <cell r="C38">
            <v>2566</v>
          </cell>
          <cell r="D38">
            <v>1999</v>
          </cell>
          <cell r="E38" t="str">
            <v>KPSE1</v>
          </cell>
          <cell r="F38">
            <v>1227</v>
          </cell>
          <cell r="G38">
            <v>44176</v>
          </cell>
          <cell r="I38">
            <v>81</v>
          </cell>
          <cell r="J38">
            <v>193</v>
          </cell>
          <cell r="K38">
            <v>134</v>
          </cell>
          <cell r="L38" t="str">
            <v>KPSE2</v>
          </cell>
          <cell r="M38">
            <v>126</v>
          </cell>
          <cell r="N38">
            <v>44176</v>
          </cell>
          <cell r="P38">
            <v>654</v>
          </cell>
          <cell r="Q38">
            <v>1278</v>
          </cell>
          <cell r="R38">
            <v>800</v>
          </cell>
          <cell r="S38" t="str">
            <v>KPSE 2</v>
          </cell>
          <cell r="T38" t="str">
            <v>No programme</v>
          </cell>
          <cell r="U38">
            <v>44176</v>
          </cell>
        </row>
        <row r="39">
          <cell r="A39" t="str">
            <v>Nyandarua</v>
          </cell>
          <cell r="B39">
            <v>1372</v>
          </cell>
          <cell r="C39">
            <v>1990</v>
          </cell>
          <cell r="D39">
            <v>1785</v>
          </cell>
          <cell r="E39" t="str">
            <v>KPSE 2</v>
          </cell>
          <cell r="F39" t="str">
            <v>No Programme</v>
          </cell>
          <cell r="G39" t="str">
            <v>No KP programme</v>
          </cell>
          <cell r="I39">
            <v>211</v>
          </cell>
          <cell r="J39">
            <v>403</v>
          </cell>
          <cell r="K39">
            <v>307</v>
          </cell>
          <cell r="L39" t="str">
            <v>KPSE 2</v>
          </cell>
          <cell r="M39" t="str">
            <v>No Programme</v>
          </cell>
          <cell r="N39" t="str">
            <v>No MSM programme</v>
          </cell>
          <cell r="P39">
            <v>257</v>
          </cell>
          <cell r="Q39">
            <v>508</v>
          </cell>
          <cell r="R39">
            <v>400</v>
          </cell>
          <cell r="S39" t="str">
            <v>KPSE 2</v>
          </cell>
          <cell r="T39" t="str">
            <v>No programme</v>
          </cell>
          <cell r="U39" t="str">
            <v>No PWID programme</v>
          </cell>
        </row>
        <row r="40">
          <cell r="A40" t="str">
            <v>Nyeri</v>
          </cell>
          <cell r="B40">
            <v>1064</v>
          </cell>
          <cell r="C40">
            <v>1821</v>
          </cell>
          <cell r="D40">
            <v>1317</v>
          </cell>
          <cell r="E40" t="str">
            <v>KPSE 2</v>
          </cell>
          <cell r="F40">
            <v>2427</v>
          </cell>
          <cell r="G40">
            <v>44176</v>
          </cell>
          <cell r="I40">
            <v>282</v>
          </cell>
          <cell r="J40">
            <v>406</v>
          </cell>
          <cell r="K40">
            <v>391</v>
          </cell>
          <cell r="L40" t="str">
            <v>KPSE 2</v>
          </cell>
          <cell r="M40">
            <v>1086</v>
          </cell>
          <cell r="N40">
            <v>44176</v>
          </cell>
          <cell r="P40">
            <v>0</v>
          </cell>
          <cell r="Q40">
            <v>241</v>
          </cell>
          <cell r="R40">
            <v>121</v>
          </cell>
          <cell r="S40" t="str">
            <v>KPSE 2</v>
          </cell>
          <cell r="T40" t="str">
            <v>No programme</v>
          </cell>
          <cell r="U40">
            <v>44176</v>
          </cell>
        </row>
        <row r="41">
          <cell r="A41" t="str">
            <v>Samburu</v>
          </cell>
          <cell r="B41">
            <v>1115</v>
          </cell>
          <cell r="C41">
            <v>1794</v>
          </cell>
          <cell r="D41">
            <v>1500</v>
          </cell>
          <cell r="E41" t="str">
            <v>KPSE 2</v>
          </cell>
          <cell r="F41" t="str">
            <v>No Programme</v>
          </cell>
          <cell r="G41" t="str">
            <v>No KP programme</v>
          </cell>
          <cell r="I41">
            <v>0</v>
          </cell>
          <cell r="J41">
            <v>150</v>
          </cell>
          <cell r="K41">
            <v>30</v>
          </cell>
          <cell r="L41" t="str">
            <v>KPSE 2</v>
          </cell>
          <cell r="M41" t="str">
            <v>No Programme</v>
          </cell>
          <cell r="N41" t="str">
            <v>No MSM programme</v>
          </cell>
          <cell r="P41">
            <v>488</v>
          </cell>
          <cell r="Q41">
            <v>936</v>
          </cell>
          <cell r="R41">
            <v>643</v>
          </cell>
          <cell r="S41" t="str">
            <v xml:space="preserve">KPSE 2 </v>
          </cell>
          <cell r="T41" t="str">
            <v>No programme</v>
          </cell>
          <cell r="U41" t="str">
            <v>No PWID programme</v>
          </cell>
        </row>
        <row r="42">
          <cell r="A42" t="str">
            <v>Siaya</v>
          </cell>
          <cell r="B42">
            <v>2798</v>
          </cell>
          <cell r="C42">
            <v>4852</v>
          </cell>
          <cell r="D42">
            <v>3724</v>
          </cell>
          <cell r="E42" t="str">
            <v xml:space="preserve">KPSE 1 </v>
          </cell>
          <cell r="F42">
            <v>3753</v>
          </cell>
          <cell r="G42" t="str">
            <v>20/11/2020</v>
          </cell>
          <cell r="I42">
            <v>311</v>
          </cell>
          <cell r="J42">
            <v>593</v>
          </cell>
          <cell r="K42">
            <v>497</v>
          </cell>
          <cell r="L42" t="str">
            <v>KPSE 2</v>
          </cell>
          <cell r="M42">
            <v>500</v>
          </cell>
          <cell r="N42" t="str">
            <v xml:space="preserve"> 20/11/2020</v>
          </cell>
          <cell r="P42">
            <v>567</v>
          </cell>
          <cell r="Q42">
            <v>1111</v>
          </cell>
          <cell r="R42">
            <v>712</v>
          </cell>
          <cell r="S42" t="str">
            <v xml:space="preserve">KPSE 2 </v>
          </cell>
          <cell r="T42">
            <v>3</v>
          </cell>
          <cell r="U42" t="str">
            <v>20/11/2020</v>
          </cell>
        </row>
        <row r="43">
          <cell r="A43" t="str">
            <v>Taita-Taveta</v>
          </cell>
          <cell r="B43">
            <v>1413</v>
          </cell>
          <cell r="C43">
            <v>2457</v>
          </cell>
          <cell r="D43">
            <v>1843</v>
          </cell>
          <cell r="E43" t="str">
            <v>KPSE 2</v>
          </cell>
          <cell r="F43">
            <v>2844</v>
          </cell>
          <cell r="G43">
            <v>44145</v>
          </cell>
          <cell r="I43">
            <v>112</v>
          </cell>
          <cell r="J43">
            <v>219</v>
          </cell>
          <cell r="K43">
            <v>126</v>
          </cell>
          <cell r="L43" t="str">
            <v>KPSE 2</v>
          </cell>
          <cell r="M43">
            <v>613</v>
          </cell>
          <cell r="N43">
            <v>44145</v>
          </cell>
          <cell r="P43">
            <v>514</v>
          </cell>
          <cell r="Q43">
            <v>960</v>
          </cell>
          <cell r="R43">
            <v>689</v>
          </cell>
          <cell r="S43" t="str">
            <v>KPSE 2</v>
          </cell>
          <cell r="T43" t="str">
            <v>No programme</v>
          </cell>
          <cell r="U43">
            <v>44145</v>
          </cell>
        </row>
        <row r="44">
          <cell r="A44" t="str">
            <v>Tana River</v>
          </cell>
          <cell r="B44">
            <v>1354</v>
          </cell>
          <cell r="C44">
            <v>2237</v>
          </cell>
          <cell r="D44">
            <v>1798</v>
          </cell>
          <cell r="E44" t="str">
            <v>KPSE 2</v>
          </cell>
          <cell r="F44" t="str">
            <v>No Programme</v>
          </cell>
          <cell r="G44" t="str">
            <v>No KP programme</v>
          </cell>
          <cell r="I44">
            <v>102</v>
          </cell>
          <cell r="J44">
            <v>212</v>
          </cell>
          <cell r="K44">
            <v>115</v>
          </cell>
          <cell r="L44" t="str">
            <v xml:space="preserve">KPSE 2  </v>
          </cell>
          <cell r="M44" t="str">
            <v>No Programme</v>
          </cell>
          <cell r="N44" t="str">
            <v>No MSM programme</v>
          </cell>
          <cell r="P44">
            <v>524</v>
          </cell>
          <cell r="Q44">
            <v>989</v>
          </cell>
          <cell r="R44">
            <v>693</v>
          </cell>
          <cell r="S44" t="str">
            <v xml:space="preserve">KPSE 2  </v>
          </cell>
          <cell r="T44" t="str">
            <v>No programme</v>
          </cell>
          <cell r="U44" t="str">
            <v>No PWID programme</v>
          </cell>
        </row>
        <row r="45">
          <cell r="A45" t="str">
            <v>Tharaka-Nithi</v>
          </cell>
          <cell r="B45">
            <v>1972</v>
          </cell>
          <cell r="C45">
            <v>3215</v>
          </cell>
          <cell r="D45">
            <v>2593.5</v>
          </cell>
          <cell r="E45" t="str">
            <v>KPSE 1</v>
          </cell>
          <cell r="F45">
            <v>1954</v>
          </cell>
          <cell r="G45" t="str">
            <v>18/12/2020</v>
          </cell>
          <cell r="I45">
            <v>133.75</v>
          </cell>
          <cell r="J45">
            <v>218.75</v>
          </cell>
          <cell r="K45">
            <v>176.25</v>
          </cell>
          <cell r="L45" t="str">
            <v>KPSE 1</v>
          </cell>
          <cell r="M45">
            <v>152</v>
          </cell>
          <cell r="N45" t="str">
            <v>18/12/2020</v>
          </cell>
          <cell r="P45">
            <v>568</v>
          </cell>
          <cell r="Q45">
            <v>1113</v>
          </cell>
          <cell r="R45">
            <v>713</v>
          </cell>
          <cell r="S45" t="str">
            <v>KPSE 2</v>
          </cell>
          <cell r="T45" t="str">
            <v>No programme</v>
          </cell>
          <cell r="U45" t="str">
            <v>18/12/2020</v>
          </cell>
        </row>
        <row r="46">
          <cell r="A46" t="str">
            <v>Trans-Nzoia</v>
          </cell>
          <cell r="B46">
            <v>2492</v>
          </cell>
          <cell r="C46">
            <v>3793</v>
          </cell>
          <cell r="D46">
            <v>3147</v>
          </cell>
          <cell r="E46" t="str">
            <v xml:space="preserve">KPSE 2  </v>
          </cell>
          <cell r="F46">
            <v>2045</v>
          </cell>
          <cell r="G46">
            <v>44148</v>
          </cell>
          <cell r="I46">
            <v>659</v>
          </cell>
          <cell r="J46">
            <v>1114</v>
          </cell>
          <cell r="K46">
            <v>935</v>
          </cell>
          <cell r="L46" t="str">
            <v xml:space="preserve">KPSE 2  </v>
          </cell>
          <cell r="M46">
            <v>673</v>
          </cell>
          <cell r="N46">
            <v>44148</v>
          </cell>
          <cell r="P46">
            <v>180</v>
          </cell>
          <cell r="Q46">
            <v>361</v>
          </cell>
          <cell r="R46">
            <v>322</v>
          </cell>
          <cell r="S46" t="str">
            <v xml:space="preserve">KPSE 2  </v>
          </cell>
          <cell r="T46" t="str">
            <v>No programme</v>
          </cell>
          <cell r="U46">
            <v>44148</v>
          </cell>
        </row>
        <row r="47">
          <cell r="A47" t="str">
            <v>Turkana</v>
          </cell>
          <cell r="B47">
            <v>2890</v>
          </cell>
          <cell r="C47">
            <v>4553</v>
          </cell>
          <cell r="D47">
            <v>3722</v>
          </cell>
          <cell r="E47" t="str">
            <v>KPSE 1</v>
          </cell>
          <cell r="F47">
            <v>2522</v>
          </cell>
          <cell r="G47" t="str">
            <v>15/1/2021</v>
          </cell>
          <cell r="I47">
            <v>304</v>
          </cell>
          <cell r="J47">
            <v>515</v>
          </cell>
          <cell r="K47">
            <v>456</v>
          </cell>
          <cell r="L47" t="str">
            <v>KPSE 2</v>
          </cell>
          <cell r="M47">
            <v>496</v>
          </cell>
          <cell r="N47" t="str">
            <v>15/1/2021</v>
          </cell>
          <cell r="P47">
            <v>609</v>
          </cell>
          <cell r="Q47">
            <v>1181</v>
          </cell>
          <cell r="R47">
            <v>765</v>
          </cell>
          <cell r="S47" t="str">
            <v>KPSE 2</v>
          </cell>
          <cell r="T47" t="str">
            <v>No programme</v>
          </cell>
          <cell r="U47" t="str">
            <v>15/1/2021</v>
          </cell>
        </row>
        <row r="48">
          <cell r="A48" t="str">
            <v>Uasin Gishu</v>
          </cell>
          <cell r="B48">
            <v>2202</v>
          </cell>
          <cell r="C48">
            <v>3570</v>
          </cell>
          <cell r="D48">
            <v>2886</v>
          </cell>
          <cell r="E48" t="str">
            <v>KPSE 1</v>
          </cell>
          <cell r="F48">
            <v>4328</v>
          </cell>
          <cell r="G48">
            <v>44179</v>
          </cell>
          <cell r="I48">
            <v>1237</v>
          </cell>
          <cell r="J48">
            <v>1693</v>
          </cell>
          <cell r="K48">
            <v>1407</v>
          </cell>
          <cell r="L48" t="str">
            <v>KPSE 2</v>
          </cell>
          <cell r="M48">
            <v>892</v>
          </cell>
          <cell r="N48">
            <v>44179</v>
          </cell>
          <cell r="P48">
            <v>676</v>
          </cell>
          <cell r="Q48">
            <v>965</v>
          </cell>
          <cell r="R48">
            <v>906</v>
          </cell>
          <cell r="S48" t="str">
            <v>KPSE 2</v>
          </cell>
          <cell r="T48">
            <v>5</v>
          </cell>
          <cell r="U48">
            <v>44179</v>
          </cell>
        </row>
        <row r="49">
          <cell r="A49" t="str">
            <v>Vihiga</v>
          </cell>
          <cell r="B49">
            <v>1478</v>
          </cell>
          <cell r="C49">
            <v>2364</v>
          </cell>
          <cell r="D49">
            <v>1940</v>
          </cell>
          <cell r="E49" t="str">
            <v xml:space="preserve">KPSE 2 </v>
          </cell>
          <cell r="F49">
            <v>1702</v>
          </cell>
          <cell r="G49">
            <v>44116</v>
          </cell>
          <cell r="I49">
            <v>71.25</v>
          </cell>
          <cell r="J49">
            <v>202.5</v>
          </cell>
          <cell r="K49">
            <v>110</v>
          </cell>
          <cell r="L49" t="str">
            <v xml:space="preserve">KPSE 1 </v>
          </cell>
          <cell r="M49">
            <v>271</v>
          </cell>
          <cell r="N49">
            <v>44116</v>
          </cell>
          <cell r="P49">
            <v>407</v>
          </cell>
          <cell r="Q49">
            <v>801</v>
          </cell>
          <cell r="R49">
            <v>552</v>
          </cell>
          <cell r="S49" t="str">
            <v xml:space="preserve">KPSE 2 </v>
          </cell>
          <cell r="T49" t="str">
            <v>No programme</v>
          </cell>
          <cell r="U49">
            <v>44116</v>
          </cell>
        </row>
        <row r="50">
          <cell r="A50" t="str">
            <v>Wajir</v>
          </cell>
          <cell r="B50">
            <v>2372</v>
          </cell>
          <cell r="C50">
            <v>3946</v>
          </cell>
          <cell r="D50">
            <v>3139</v>
          </cell>
          <cell r="E50" t="str">
            <v>KPSE 2</v>
          </cell>
          <cell r="F50" t="str">
            <v>No Programme</v>
          </cell>
          <cell r="G50" t="str">
            <v>No KP programme</v>
          </cell>
          <cell r="I50">
            <v>522</v>
          </cell>
          <cell r="J50">
            <v>860</v>
          </cell>
          <cell r="K50">
            <v>741</v>
          </cell>
          <cell r="L50" t="str">
            <v>KPSE 2</v>
          </cell>
          <cell r="M50" t="str">
            <v>No Programme</v>
          </cell>
          <cell r="N50" t="str">
            <v>No MSM programme</v>
          </cell>
          <cell r="P50">
            <v>0</v>
          </cell>
          <cell r="Q50">
            <v>187</v>
          </cell>
          <cell r="R50">
            <v>187</v>
          </cell>
          <cell r="S50" t="str">
            <v>KPSE 2</v>
          </cell>
          <cell r="T50" t="str">
            <v>No programme</v>
          </cell>
          <cell r="U50" t="str">
            <v>No PWID programme</v>
          </cell>
        </row>
        <row r="51">
          <cell r="A51" t="str">
            <v>West Pokot</v>
          </cell>
          <cell r="B51">
            <v>1705</v>
          </cell>
          <cell r="C51">
            <v>2761</v>
          </cell>
          <cell r="D51">
            <v>2304</v>
          </cell>
          <cell r="E51" t="str">
            <v>KPSE 2</v>
          </cell>
          <cell r="F51">
            <v>943</v>
          </cell>
          <cell r="G51">
            <v>44123</v>
          </cell>
          <cell r="I51">
            <v>125</v>
          </cell>
          <cell r="J51">
            <v>281</v>
          </cell>
          <cell r="K51">
            <v>203</v>
          </cell>
          <cell r="L51" t="str">
            <v>KPSE 2</v>
          </cell>
          <cell r="M51" t="str">
            <v>No Programme</v>
          </cell>
          <cell r="N51">
            <v>44123</v>
          </cell>
          <cell r="P51">
            <v>617</v>
          </cell>
          <cell r="Q51">
            <v>1213</v>
          </cell>
          <cell r="R51">
            <v>758</v>
          </cell>
          <cell r="S51" t="str">
            <v>KPSE 2</v>
          </cell>
          <cell r="T51" t="str">
            <v>No programme</v>
          </cell>
          <cell r="U51">
            <v>44123</v>
          </cell>
        </row>
        <row r="52">
          <cell r="A52" t="str">
            <v>Total</v>
          </cell>
          <cell r="B52">
            <v>152970</v>
          </cell>
          <cell r="C52">
            <v>240270</v>
          </cell>
          <cell r="D52">
            <v>197096</v>
          </cell>
          <cell r="F52">
            <v>179048</v>
          </cell>
          <cell r="I52">
            <v>38916.5</v>
          </cell>
          <cell r="J52">
            <v>61649.75</v>
          </cell>
          <cell r="K52">
            <v>51100</v>
          </cell>
          <cell r="M52">
            <v>57973</v>
          </cell>
          <cell r="P52">
            <v>26673</v>
          </cell>
          <cell r="Q52">
            <v>46945</v>
          </cell>
          <cell r="R52">
            <v>35783.5</v>
          </cell>
          <cell r="T52">
            <v>20587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Ever on MAT- Dec 2022</v>
          </cell>
        </row>
        <row r="2">
          <cell r="A2" t="str">
            <v>Kisumu</v>
          </cell>
          <cell r="B2">
            <v>380</v>
          </cell>
        </row>
        <row r="3">
          <cell r="A3" t="str">
            <v>Mombasa</v>
          </cell>
          <cell r="B3">
            <v>1834</v>
          </cell>
        </row>
        <row r="4">
          <cell r="A4" t="str">
            <v>Kilifi</v>
          </cell>
          <cell r="B4">
            <v>1250</v>
          </cell>
        </row>
        <row r="5">
          <cell r="A5" t="str">
            <v>Nairobi</v>
          </cell>
          <cell r="B5">
            <v>3105</v>
          </cell>
        </row>
        <row r="6">
          <cell r="A6" t="str">
            <v>Kwale</v>
          </cell>
          <cell r="B6">
            <v>963</v>
          </cell>
        </row>
        <row r="7">
          <cell r="A7" t="str">
            <v>Lamu</v>
          </cell>
          <cell r="B7">
            <v>243</v>
          </cell>
        </row>
        <row r="8">
          <cell r="A8" t="str">
            <v>Kiambu</v>
          </cell>
          <cell r="B8">
            <v>658</v>
          </cell>
        </row>
        <row r="9">
          <cell r="A9" t="str">
            <v>Total</v>
          </cell>
          <cell r="B9">
            <v>8433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C726-025D-4C9E-A43A-1B2CD2010DD4}">
  <sheetPr codeName="Sheet1">
    <tabColor rgb="FFFFFF00"/>
  </sheetPr>
  <dimension ref="A1:KM57"/>
  <sheetViews>
    <sheetView topLeftCell="A2" workbookViewId="0">
      <pane xSplit="1" ySplit="3" topLeftCell="DS5" activePane="bottomRight" state="frozen"/>
      <selection activeCell="A2" sqref="A2"/>
      <selection pane="topRight" activeCell="B2" sqref="B2"/>
      <selection pane="bottomLeft" activeCell="A4" sqref="A4"/>
      <selection pane="bottomRight" activeCell="EG4" sqref="EG4"/>
    </sheetView>
  </sheetViews>
  <sheetFormatPr defaultColWidth="9.26953125" defaultRowHeight="14.5" x14ac:dyDescent="0.35"/>
  <cols>
    <col min="1" max="2" width="18.7265625" style="17" customWidth="1"/>
    <col min="3" max="5" width="13.7265625" style="17" customWidth="1"/>
    <col min="6" max="6" width="16.26953125" style="25" customWidth="1"/>
    <col min="7" max="8" width="16.26953125" style="17" customWidth="1"/>
    <col min="9" max="12" width="16.26953125" style="91" customWidth="1"/>
    <col min="13" max="13" width="15.7265625" style="91" customWidth="1"/>
    <col min="14" max="14" width="19.26953125" style="17" customWidth="1"/>
    <col min="15" max="15" width="15.7265625" style="17" customWidth="1"/>
    <col min="16" max="23" width="9.26953125" style="17"/>
    <col min="24" max="24" width="9.26953125" style="25"/>
    <col min="25" max="26" width="11.26953125" style="17" customWidth="1"/>
    <col min="27" max="27" width="9.26953125" style="17"/>
    <col min="28" max="28" width="11.7265625" style="17" customWidth="1"/>
    <col min="29" max="30" width="9.26953125" style="17"/>
    <col min="31" max="33" width="9.26953125" style="91"/>
    <col min="34" max="34" width="10.7265625" style="91" customWidth="1"/>
    <col min="35" max="36" width="9.26953125" style="91"/>
    <col min="37" max="37" width="5.7265625" style="171" customWidth="1"/>
    <col min="38" max="38" width="9.54296875" style="41" customWidth="1"/>
    <col min="39" max="39" width="12.453125" style="17" customWidth="1"/>
    <col min="40" max="40" width="10.7265625" style="91" customWidth="1"/>
    <col min="41" max="41" width="11.7265625" style="17" customWidth="1"/>
    <col min="42" max="42" width="13.54296875" style="25" customWidth="1"/>
    <col min="43" max="44" width="13.54296875" style="17" customWidth="1"/>
    <col min="45" max="45" width="22.26953125" style="17" customWidth="1"/>
    <col min="46" max="46" width="13.54296875" style="91" customWidth="1"/>
    <col min="47" max="56" width="9.26953125" style="17"/>
    <col min="57" max="57" width="20.26953125" style="17" customWidth="1"/>
    <col min="58" max="58" width="9.26953125" style="17"/>
    <col min="59" max="59" width="12.54296875" style="17" customWidth="1"/>
    <col min="60" max="60" width="9.26953125" style="17"/>
    <col min="61" max="61" width="11.54296875" style="17" customWidth="1"/>
    <col min="62" max="95" width="9.26953125" style="17"/>
    <col min="96" max="96" width="17" style="17" customWidth="1"/>
    <col min="97" max="99" width="16.7265625" style="17" customWidth="1"/>
    <col min="100" max="111" width="16.7265625" style="91" customWidth="1"/>
    <col min="112" max="112" width="14.54296875" style="91" customWidth="1"/>
    <col min="113" max="117" width="16.7265625" style="91" customWidth="1"/>
    <col min="118" max="118" width="9.26953125" style="17"/>
    <col min="119" max="119" width="11.7265625" style="17" customWidth="1"/>
    <col min="120" max="125" width="9.26953125" style="17"/>
    <col min="126" max="126" width="13.26953125" style="17" customWidth="1"/>
    <col min="127" max="127" width="12.7265625" style="17" bestFit="1" customWidth="1"/>
    <col min="128" max="129" width="9.26953125" style="17"/>
    <col min="130" max="130" width="11.26953125" style="17" customWidth="1"/>
    <col min="131" max="131" width="10.1796875" style="17" customWidth="1"/>
    <col min="132" max="134" width="9.26953125" style="17"/>
    <col min="135" max="135" width="11.81640625" style="17" customWidth="1"/>
    <col min="136" max="136" width="10.1796875" style="17" customWidth="1"/>
    <col min="137" max="137" width="11.54296875" style="17" customWidth="1"/>
    <col min="138" max="138" width="9.26953125" style="25"/>
    <col min="139" max="139" width="12" style="17" bestFit="1" customWidth="1"/>
    <col min="140" max="143" width="12" style="91" customWidth="1"/>
    <col min="144" max="149" width="12" style="41" customWidth="1"/>
    <col min="150" max="154" width="12" style="17" customWidth="1"/>
    <col min="155" max="163" width="9.26953125" style="91"/>
    <col min="164" max="165" width="9.26953125" style="17"/>
    <col min="166" max="169" width="9.26953125" style="26"/>
    <col min="170" max="170" width="12" style="27" bestFit="1" customWidth="1"/>
    <col min="171" max="174" width="12" style="27" customWidth="1"/>
    <col min="175" max="176" width="9.26953125" style="17"/>
    <col min="177" max="177" width="10.54296875" style="17" customWidth="1"/>
    <col min="178" max="181" width="9.26953125" style="17"/>
    <col min="182" max="182" width="11.26953125" style="17" bestFit="1" customWidth="1"/>
    <col min="183" max="186" width="11.26953125" style="17" customWidth="1"/>
    <col min="187" max="188" width="9.26953125" style="17"/>
    <col min="189" max="189" width="10.54296875" style="17" customWidth="1"/>
    <col min="190" max="206" width="9.26953125" style="17"/>
    <col min="207" max="210" width="0" style="17" hidden="1" customWidth="1"/>
    <col min="211" max="213" width="9.26953125" style="17"/>
    <col min="214" max="214" width="9.26953125" style="25"/>
    <col min="215" max="215" width="10.26953125" style="17" bestFit="1" customWidth="1"/>
    <col min="216" max="216" width="10.54296875" style="17" customWidth="1"/>
    <col min="217" max="217" width="9.26953125" style="17"/>
    <col min="218" max="218" width="0" style="17" hidden="1" customWidth="1"/>
    <col min="219" max="219" width="11.26953125" style="17" bestFit="1" customWidth="1"/>
    <col min="220" max="221" width="11.26953125" style="91" customWidth="1"/>
    <col min="222" max="222" width="11.26953125" style="91" hidden="1" customWidth="1"/>
    <col min="223" max="224" width="11.26953125" style="91" customWidth="1"/>
    <col min="225" max="225" width="10.453125" style="91" customWidth="1"/>
    <col min="226" max="226" width="12.1796875" style="17" customWidth="1"/>
    <col min="227" max="227" width="12.1796875" style="17" hidden="1" customWidth="1"/>
    <col min="228" max="228" width="9.26953125" style="17"/>
    <col min="229" max="229" width="11.453125" style="25" customWidth="1"/>
    <col min="230" max="240" width="11.453125" style="17" customWidth="1"/>
    <col min="241" max="250" width="11.453125" style="25" customWidth="1"/>
    <col min="251" max="253" width="11.453125" style="25" hidden="1" customWidth="1"/>
    <col min="254" max="254" width="9.26953125" style="17"/>
    <col min="255" max="255" width="7.54296875" style="17" customWidth="1"/>
    <col min="256" max="256" width="8.7265625" style="17" customWidth="1"/>
    <col min="257" max="259" width="9.26953125" style="17"/>
    <col min="260" max="260" width="9.54296875" style="17" customWidth="1"/>
    <col min="261" max="261" width="9.26953125" style="17"/>
    <col min="262" max="262" width="9.54296875" style="17" customWidth="1"/>
    <col min="263" max="264" width="9.54296875" style="91" customWidth="1"/>
    <col min="265" max="283" width="9.54296875" style="17" customWidth="1"/>
    <col min="284" max="292" width="9.26953125" style="17"/>
    <col min="293" max="295" width="9.54296875" style="17" customWidth="1"/>
    <col min="296" max="298" width="9.26953125" style="17"/>
    <col min="299" max="299" width="13" style="17" customWidth="1"/>
    <col min="300" max="16384" width="9.26953125" style="17"/>
  </cols>
  <sheetData>
    <row r="1" spans="1:299" x14ac:dyDescent="0.35">
      <c r="B1" s="249"/>
      <c r="C1" s="249"/>
      <c r="D1" s="249"/>
      <c r="E1" s="249"/>
      <c r="F1" s="249"/>
      <c r="G1" s="249">
        <v>1</v>
      </c>
      <c r="H1" s="249"/>
      <c r="I1" s="249"/>
      <c r="J1" s="23"/>
      <c r="K1" s="23"/>
      <c r="L1" s="23"/>
      <c r="M1" s="17"/>
      <c r="X1" s="17"/>
      <c r="AE1" s="17"/>
      <c r="AF1" s="17"/>
      <c r="AG1" s="17"/>
      <c r="AH1" s="17"/>
      <c r="AI1" s="17"/>
      <c r="AJ1" s="17"/>
      <c r="AK1" s="24"/>
      <c r="AL1" s="17"/>
      <c r="AN1" s="17"/>
      <c r="AP1" s="17"/>
      <c r="AT1" s="17"/>
      <c r="CV1" s="17"/>
      <c r="CW1" s="17"/>
      <c r="CX1" s="17" t="s">
        <v>91</v>
      </c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EH1" s="17"/>
      <c r="EJ1" s="17"/>
      <c r="EK1" s="17"/>
      <c r="EL1" s="17"/>
      <c r="EM1" s="17"/>
      <c r="EN1" s="25"/>
      <c r="EO1" s="25"/>
      <c r="EP1" s="25"/>
      <c r="EQ1" s="25"/>
      <c r="ER1" s="25"/>
      <c r="ES1" s="25"/>
      <c r="EY1" s="17"/>
      <c r="EZ1" s="17"/>
      <c r="FA1" s="17"/>
      <c r="FB1" s="17"/>
      <c r="FC1" s="17"/>
      <c r="FD1" s="17"/>
      <c r="FE1" s="17"/>
      <c r="FF1" s="17"/>
      <c r="FG1" s="17"/>
      <c r="HF1" s="17"/>
      <c r="HL1" s="17"/>
      <c r="HM1" s="17"/>
      <c r="HN1" s="17"/>
      <c r="HO1" s="17"/>
      <c r="HP1" s="17"/>
      <c r="HQ1" s="17"/>
      <c r="HU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JC1" s="17"/>
      <c r="JD1" s="17"/>
    </row>
    <row r="2" spans="1:299" s="155" customFormat="1" ht="42" customHeight="1" x14ac:dyDescent="0.5">
      <c r="A2" s="258" t="s">
        <v>294</v>
      </c>
      <c r="B2" s="259"/>
      <c r="C2" s="187"/>
      <c r="D2" s="187"/>
      <c r="E2" s="187"/>
      <c r="F2" s="187"/>
      <c r="G2" s="187"/>
      <c r="H2" s="187"/>
      <c r="I2" s="187"/>
      <c r="J2" s="42"/>
      <c r="K2" s="42"/>
      <c r="L2" s="42"/>
      <c r="M2" s="41"/>
      <c r="N2" s="41"/>
      <c r="O2" s="41"/>
      <c r="P2" s="164"/>
      <c r="R2" s="165"/>
      <c r="S2" s="164"/>
      <c r="U2" s="165"/>
      <c r="V2" s="164"/>
      <c r="X2" s="165"/>
      <c r="AE2" s="163"/>
      <c r="AF2" s="163"/>
      <c r="AG2" s="163"/>
      <c r="AH2" s="163"/>
      <c r="AI2" s="163"/>
      <c r="AJ2" s="163"/>
      <c r="AK2" s="188"/>
      <c r="AL2" s="163"/>
      <c r="AM2" s="163"/>
      <c r="AN2" s="163"/>
      <c r="AO2" s="163"/>
      <c r="AP2" s="163"/>
      <c r="AT2" s="164"/>
      <c r="AV2" s="165"/>
      <c r="AW2" s="164"/>
      <c r="AY2" s="165"/>
      <c r="BA2" s="165"/>
      <c r="BB2" s="164"/>
      <c r="BD2" s="165"/>
      <c r="BE2" s="163"/>
      <c r="BF2" s="164"/>
      <c r="BK2" s="165"/>
      <c r="BL2" s="165"/>
      <c r="BM2" s="165"/>
      <c r="CV2" s="165"/>
      <c r="CW2" s="163"/>
      <c r="CX2" s="163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7"/>
      <c r="EU2" s="17"/>
      <c r="EV2" s="17"/>
      <c r="EW2" s="17"/>
      <c r="EX2" s="17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89"/>
      <c r="FK2" s="190"/>
      <c r="FL2" s="191"/>
      <c r="FM2" s="191"/>
      <c r="FN2" s="192"/>
      <c r="FO2" s="193"/>
      <c r="FP2" s="194"/>
      <c r="FQ2" s="194"/>
      <c r="FR2" s="192"/>
      <c r="FS2" s="165"/>
      <c r="FT2" s="163"/>
      <c r="FU2" s="163"/>
      <c r="FV2" s="164"/>
      <c r="FW2" s="165"/>
      <c r="FX2" s="163"/>
      <c r="FY2" s="163"/>
      <c r="FZ2" s="164"/>
      <c r="GA2" s="25"/>
      <c r="GB2" s="41"/>
      <c r="GC2" s="41"/>
      <c r="GD2" s="91"/>
      <c r="GE2" s="165"/>
      <c r="GF2" s="163"/>
      <c r="GG2" s="163"/>
      <c r="GH2" s="164"/>
      <c r="GI2" s="165"/>
      <c r="GJ2" s="163"/>
      <c r="GK2" s="163"/>
      <c r="GL2" s="164"/>
      <c r="GM2" s="165"/>
      <c r="GN2" s="163"/>
      <c r="GO2" s="163"/>
      <c r="GP2" s="164"/>
      <c r="GQ2" s="165"/>
      <c r="GR2" s="163"/>
      <c r="GS2" s="163"/>
      <c r="GT2" s="164"/>
      <c r="GU2" s="165"/>
      <c r="GV2" s="163"/>
      <c r="GW2" s="163"/>
      <c r="GX2" s="163"/>
      <c r="GY2" s="165"/>
      <c r="GZ2" s="163"/>
      <c r="HA2" s="163"/>
      <c r="HB2" s="163"/>
      <c r="HC2" s="165"/>
      <c r="HD2" s="163"/>
      <c r="HE2" s="163"/>
      <c r="HF2" s="163"/>
      <c r="HQ2" s="163"/>
      <c r="HR2" s="163"/>
      <c r="HS2" s="163"/>
      <c r="HT2" s="163"/>
      <c r="HU2" s="163"/>
      <c r="JF2" s="165"/>
      <c r="JG2" s="163"/>
      <c r="JH2" s="164"/>
      <c r="JI2" s="165"/>
      <c r="JJ2" s="163"/>
      <c r="JK2" s="164"/>
      <c r="JL2" s="165"/>
      <c r="JM2" s="163"/>
      <c r="JN2" s="164"/>
      <c r="JU2" s="165"/>
      <c r="JV2" s="163"/>
      <c r="JW2" s="164"/>
      <c r="JX2" s="165"/>
      <c r="JY2" s="163"/>
      <c r="JZ2" s="164"/>
      <c r="KA2" s="165"/>
      <c r="KB2" s="163"/>
      <c r="KC2" s="164"/>
      <c r="KD2" s="165"/>
      <c r="KE2" s="163"/>
      <c r="KF2" s="164"/>
      <c r="KG2" s="165"/>
      <c r="KH2" s="163"/>
      <c r="KI2" s="164"/>
      <c r="KJ2" s="165"/>
      <c r="KK2" s="163"/>
      <c r="KL2" s="164"/>
    </row>
    <row r="3" spans="1:299" s="29" customFormat="1" ht="116" x14ac:dyDescent="0.35">
      <c r="A3" s="28"/>
      <c r="B3" s="250" t="s">
        <v>92</v>
      </c>
      <c r="C3" s="251"/>
      <c r="D3" s="251"/>
      <c r="E3" s="251"/>
      <c r="F3" s="252"/>
      <c r="G3" s="250" t="s">
        <v>93</v>
      </c>
      <c r="H3" s="251"/>
      <c r="I3" s="251"/>
      <c r="J3" s="253" t="s">
        <v>94</v>
      </c>
      <c r="K3" s="253"/>
      <c r="L3" s="254"/>
      <c r="M3" s="253" t="s">
        <v>95</v>
      </c>
      <c r="N3" s="253"/>
      <c r="O3" s="254"/>
      <c r="P3" s="255" t="s">
        <v>96</v>
      </c>
      <c r="Q3" s="256"/>
      <c r="R3" s="257"/>
      <c r="S3" s="255" t="s">
        <v>97</v>
      </c>
      <c r="T3" s="256"/>
      <c r="U3" s="257"/>
      <c r="V3" s="255" t="s">
        <v>98</v>
      </c>
      <c r="W3" s="256"/>
      <c r="X3" s="257"/>
      <c r="Y3" s="256" t="s">
        <v>99</v>
      </c>
      <c r="Z3" s="256"/>
      <c r="AA3" s="256"/>
      <c r="AB3" s="256"/>
      <c r="AC3" s="256"/>
      <c r="AD3" s="256"/>
      <c r="AE3" s="246" t="s">
        <v>100</v>
      </c>
      <c r="AF3" s="247"/>
      <c r="AG3" s="247"/>
      <c r="AH3" s="247"/>
      <c r="AI3" s="247"/>
      <c r="AJ3" s="248"/>
      <c r="AK3" s="246" t="s">
        <v>101</v>
      </c>
      <c r="AL3" s="247"/>
      <c r="AM3" s="247"/>
      <c r="AN3" s="247"/>
      <c r="AO3" s="247"/>
      <c r="AP3" s="248"/>
      <c r="AQ3" s="29" t="s">
        <v>102</v>
      </c>
      <c r="AR3" s="29" t="s">
        <v>103</v>
      </c>
      <c r="AS3" s="29" t="s">
        <v>104</v>
      </c>
      <c r="AT3" s="261" t="s">
        <v>105</v>
      </c>
      <c r="AU3" s="256"/>
      <c r="AV3" s="262"/>
      <c r="AW3" s="255" t="s">
        <v>106</v>
      </c>
      <c r="AX3" s="256"/>
      <c r="AY3" s="262"/>
      <c r="AZ3" s="256" t="s">
        <v>107</v>
      </c>
      <c r="BA3" s="262"/>
      <c r="BB3" s="255" t="s">
        <v>108</v>
      </c>
      <c r="BC3" s="256"/>
      <c r="BD3" s="257"/>
      <c r="BE3" s="30" t="s">
        <v>109</v>
      </c>
      <c r="BF3" s="255" t="s">
        <v>110</v>
      </c>
      <c r="BG3" s="256"/>
      <c r="BH3" s="256"/>
      <c r="BI3" s="256"/>
      <c r="BJ3" s="256"/>
      <c r="BK3" s="262"/>
      <c r="BL3" s="28"/>
      <c r="BM3" s="28"/>
      <c r="BN3" s="256" t="s">
        <v>111</v>
      </c>
      <c r="BO3" s="256"/>
      <c r="BP3" s="256"/>
      <c r="BQ3" s="256"/>
      <c r="BR3" s="256"/>
      <c r="BS3" s="256"/>
      <c r="BT3" s="256"/>
      <c r="BU3" s="256"/>
      <c r="BX3" s="256" t="s">
        <v>112</v>
      </c>
      <c r="BY3" s="256"/>
      <c r="BZ3" s="256"/>
      <c r="CA3" s="256"/>
      <c r="CB3" s="256"/>
      <c r="CC3" s="256"/>
      <c r="CD3" s="256"/>
      <c r="CE3" s="256"/>
      <c r="CF3" s="256" t="s">
        <v>113</v>
      </c>
      <c r="CG3" s="256"/>
      <c r="CH3" s="256"/>
      <c r="CI3" s="256"/>
      <c r="CJ3" s="256"/>
      <c r="CK3" s="256"/>
      <c r="CL3" s="256"/>
      <c r="CM3" s="256"/>
      <c r="CN3" s="256" t="s">
        <v>114</v>
      </c>
      <c r="CO3" s="256"/>
      <c r="CP3" s="256"/>
      <c r="CQ3" s="256"/>
      <c r="CR3" s="29" t="s">
        <v>115</v>
      </c>
      <c r="CS3" s="256" t="s">
        <v>116</v>
      </c>
      <c r="CT3" s="256"/>
      <c r="CU3" s="256"/>
      <c r="CV3" s="31" t="s">
        <v>117</v>
      </c>
      <c r="CW3" s="32"/>
      <c r="CX3" s="32"/>
      <c r="CY3" s="260" t="s">
        <v>118</v>
      </c>
      <c r="CZ3" s="260"/>
      <c r="DA3" s="260"/>
      <c r="DB3" s="260"/>
      <c r="DC3" s="260"/>
      <c r="DD3" s="260" t="s">
        <v>119</v>
      </c>
      <c r="DE3" s="260"/>
      <c r="DF3" s="260"/>
      <c r="DG3" s="260"/>
      <c r="DH3" s="260"/>
      <c r="DI3" s="260"/>
      <c r="DJ3" s="260"/>
      <c r="DK3" s="260"/>
      <c r="DL3" s="260"/>
      <c r="DM3" s="247" t="s">
        <v>120</v>
      </c>
      <c r="DN3" s="247"/>
      <c r="DO3" s="247"/>
      <c r="DP3" s="247"/>
      <c r="DQ3" s="247"/>
      <c r="DR3" s="247"/>
      <c r="DS3" s="247"/>
      <c r="DT3" s="248"/>
      <c r="DU3" s="246" t="s">
        <v>121</v>
      </c>
      <c r="DV3" s="247"/>
      <c r="DW3" s="247"/>
      <c r="DX3" s="247"/>
      <c r="DY3" s="248"/>
      <c r="DZ3" s="246" t="s">
        <v>122</v>
      </c>
      <c r="EA3" s="247"/>
      <c r="EB3" s="247"/>
      <c r="EC3" s="247"/>
      <c r="ED3" s="248"/>
      <c r="EE3" s="246" t="s">
        <v>286</v>
      </c>
      <c r="EF3" s="247"/>
      <c r="EG3" s="247"/>
      <c r="EH3" s="247"/>
      <c r="EI3" s="248"/>
      <c r="EJ3" s="246" t="s">
        <v>123</v>
      </c>
      <c r="EK3" s="247"/>
      <c r="EL3" s="247"/>
      <c r="EM3" s="247"/>
      <c r="EN3" s="248"/>
      <c r="EO3" s="246" t="s">
        <v>124</v>
      </c>
      <c r="EP3" s="247"/>
      <c r="EQ3" s="247"/>
      <c r="ER3" s="247"/>
      <c r="ES3" s="248"/>
      <c r="ET3" s="260" t="s">
        <v>125</v>
      </c>
      <c r="EU3" s="260"/>
      <c r="EV3" s="260"/>
      <c r="EW3" s="260"/>
      <c r="EX3" s="260"/>
      <c r="EY3" s="246" t="s">
        <v>126</v>
      </c>
      <c r="EZ3" s="247"/>
      <c r="FA3" s="247"/>
      <c r="FB3" s="248"/>
      <c r="FC3" s="246" t="s">
        <v>127</v>
      </c>
      <c r="FD3" s="247"/>
      <c r="FE3" s="247"/>
      <c r="FF3" s="248"/>
      <c r="FG3" s="246" t="s">
        <v>128</v>
      </c>
      <c r="FH3" s="247"/>
      <c r="FI3" s="247"/>
      <c r="FJ3" s="261"/>
      <c r="FK3" s="262" t="s">
        <v>129</v>
      </c>
      <c r="FL3" s="247"/>
      <c r="FM3" s="247"/>
      <c r="FN3" s="261"/>
      <c r="FO3" s="262" t="s">
        <v>130</v>
      </c>
      <c r="FP3" s="247"/>
      <c r="FQ3" s="247"/>
      <c r="FR3" s="261"/>
      <c r="FS3" s="262" t="s">
        <v>131</v>
      </c>
      <c r="FT3" s="247"/>
      <c r="FU3" s="247"/>
      <c r="FV3" s="261"/>
      <c r="FW3" s="262" t="s">
        <v>132</v>
      </c>
      <c r="FX3" s="247"/>
      <c r="FY3" s="247"/>
      <c r="FZ3" s="261"/>
      <c r="GA3" s="263" t="s">
        <v>133</v>
      </c>
      <c r="GB3" s="253"/>
      <c r="GC3" s="253"/>
      <c r="GD3" s="264"/>
      <c r="GE3" s="262" t="s">
        <v>134</v>
      </c>
      <c r="GF3" s="247"/>
      <c r="GG3" s="247"/>
      <c r="GH3" s="261"/>
      <c r="GI3" s="262" t="s">
        <v>135</v>
      </c>
      <c r="GJ3" s="247"/>
      <c r="GK3" s="247"/>
      <c r="GL3" s="261"/>
      <c r="GM3" s="262" t="s">
        <v>136</v>
      </c>
      <c r="GN3" s="247"/>
      <c r="GO3" s="247"/>
      <c r="GP3" s="261"/>
      <c r="GQ3" s="262" t="s">
        <v>137</v>
      </c>
      <c r="GR3" s="247"/>
      <c r="GS3" s="247"/>
      <c r="GT3" s="261"/>
      <c r="GU3" s="262" t="s">
        <v>138</v>
      </c>
      <c r="GV3" s="247"/>
      <c r="GW3" s="247"/>
      <c r="GX3" s="248"/>
      <c r="GY3" s="262" t="s">
        <v>139</v>
      </c>
      <c r="GZ3" s="247"/>
      <c r="HA3" s="247"/>
      <c r="HB3" s="248"/>
      <c r="HC3" s="262" t="s">
        <v>140</v>
      </c>
      <c r="HD3" s="247"/>
      <c r="HE3" s="247"/>
      <c r="HF3" s="248"/>
      <c r="HG3" s="256" t="s">
        <v>141</v>
      </c>
      <c r="HH3" s="256"/>
      <c r="HI3" s="256"/>
      <c r="HJ3" s="256"/>
      <c r="HK3" s="256"/>
      <c r="HL3" s="256" t="s">
        <v>142</v>
      </c>
      <c r="HM3" s="256"/>
      <c r="HN3" s="256"/>
      <c r="HO3" s="256"/>
      <c r="HP3" s="256"/>
      <c r="HQ3" s="246" t="s">
        <v>143</v>
      </c>
      <c r="HR3" s="247"/>
      <c r="HS3" s="247"/>
      <c r="HT3" s="247"/>
      <c r="HU3" s="248"/>
      <c r="HV3" s="256" t="s">
        <v>144</v>
      </c>
      <c r="HW3" s="256"/>
      <c r="HX3" s="256"/>
      <c r="HY3" s="256" t="s">
        <v>145</v>
      </c>
      <c r="HZ3" s="256"/>
      <c r="IA3" s="256"/>
      <c r="IB3" s="256" t="s">
        <v>146</v>
      </c>
      <c r="IC3" s="256"/>
      <c r="ID3" s="256"/>
      <c r="IE3" s="256" t="s">
        <v>147</v>
      </c>
      <c r="IF3" s="256"/>
      <c r="IG3" s="256"/>
      <c r="IH3" s="256" t="s">
        <v>148</v>
      </c>
      <c r="II3" s="256"/>
      <c r="IJ3" s="256"/>
      <c r="IK3" s="256" t="s">
        <v>149</v>
      </c>
      <c r="IL3" s="256"/>
      <c r="IM3" s="256"/>
      <c r="IN3" s="256" t="s">
        <v>150</v>
      </c>
      <c r="IO3" s="256"/>
      <c r="IP3" s="256"/>
      <c r="IQ3" s="256" t="s">
        <v>151</v>
      </c>
      <c r="IR3" s="256"/>
      <c r="IS3" s="256"/>
      <c r="IT3" s="256" t="s">
        <v>152</v>
      </c>
      <c r="IU3" s="256"/>
      <c r="IV3" s="256"/>
      <c r="IW3" s="256" t="s">
        <v>153</v>
      </c>
      <c r="IX3" s="256"/>
      <c r="IY3" s="256"/>
      <c r="IZ3" s="256" t="s">
        <v>154</v>
      </c>
      <c r="JA3" s="256"/>
      <c r="JB3" s="256"/>
      <c r="JC3" s="256" t="s">
        <v>155</v>
      </c>
      <c r="JD3" s="256"/>
      <c r="JE3" s="256"/>
      <c r="JF3" s="262" t="s">
        <v>156</v>
      </c>
      <c r="JG3" s="247"/>
      <c r="JH3" s="261"/>
      <c r="JI3" s="262" t="s">
        <v>157</v>
      </c>
      <c r="JJ3" s="247"/>
      <c r="JK3" s="261"/>
      <c r="JL3" s="262" t="s">
        <v>158</v>
      </c>
      <c r="JM3" s="247"/>
      <c r="JN3" s="261"/>
      <c r="JO3" s="29" t="s">
        <v>159</v>
      </c>
      <c r="JP3" s="29" t="s">
        <v>160</v>
      </c>
      <c r="JQ3" s="29" t="s">
        <v>161</v>
      </c>
      <c r="JR3" s="29" t="s">
        <v>162</v>
      </c>
      <c r="JS3" s="29" t="s">
        <v>163</v>
      </c>
      <c r="JT3" s="29" t="s">
        <v>164</v>
      </c>
      <c r="JU3" s="262" t="s">
        <v>165</v>
      </c>
      <c r="JV3" s="247"/>
      <c r="JW3" s="261"/>
      <c r="JX3" s="262" t="s">
        <v>166</v>
      </c>
      <c r="JY3" s="247"/>
      <c r="JZ3" s="261"/>
      <c r="KA3" s="262" t="s">
        <v>167</v>
      </c>
      <c r="KB3" s="247"/>
      <c r="KC3" s="261"/>
      <c r="KD3" s="262" t="s">
        <v>168</v>
      </c>
      <c r="KE3" s="247"/>
      <c r="KF3" s="261"/>
      <c r="KG3" s="262" t="s">
        <v>169</v>
      </c>
      <c r="KH3" s="247"/>
      <c r="KI3" s="261"/>
      <c r="KJ3" s="262" t="s">
        <v>170</v>
      </c>
      <c r="KK3" s="247"/>
      <c r="KL3" s="261"/>
      <c r="KM3" s="34" t="s">
        <v>77</v>
      </c>
    </row>
    <row r="4" spans="1:299" s="23" customFormat="1" ht="79.5" customHeight="1" x14ac:dyDescent="0.35">
      <c r="A4" s="35" t="s">
        <v>171</v>
      </c>
      <c r="B4" s="36" t="s">
        <v>172</v>
      </c>
      <c r="C4" s="23" t="s">
        <v>173</v>
      </c>
      <c r="D4" s="23" t="s">
        <v>174</v>
      </c>
      <c r="E4" s="35" t="s">
        <v>175</v>
      </c>
      <c r="F4" s="35" t="s">
        <v>176</v>
      </c>
      <c r="G4" s="23" t="s">
        <v>177</v>
      </c>
      <c r="H4" s="23" t="s">
        <v>49</v>
      </c>
      <c r="I4" s="37" t="s">
        <v>178</v>
      </c>
      <c r="J4" s="20" t="s">
        <v>177</v>
      </c>
      <c r="K4" s="23" t="s">
        <v>49</v>
      </c>
      <c r="L4" s="37" t="s">
        <v>178</v>
      </c>
      <c r="M4" s="20" t="s">
        <v>177</v>
      </c>
      <c r="N4" s="23" t="s">
        <v>49</v>
      </c>
      <c r="O4" s="37" t="s">
        <v>178</v>
      </c>
      <c r="P4" s="36" t="s">
        <v>172</v>
      </c>
      <c r="Q4" s="23" t="s">
        <v>173</v>
      </c>
      <c r="R4" s="37" t="s">
        <v>174</v>
      </c>
      <c r="S4" s="36" t="s">
        <v>172</v>
      </c>
      <c r="T4" s="23" t="s">
        <v>173</v>
      </c>
      <c r="U4" s="35" t="s">
        <v>174</v>
      </c>
      <c r="V4" s="36" t="s">
        <v>172</v>
      </c>
      <c r="W4" s="23" t="s">
        <v>173</v>
      </c>
      <c r="X4" s="35" t="s">
        <v>174</v>
      </c>
      <c r="Y4" s="38" t="s">
        <v>48</v>
      </c>
      <c r="Z4" s="17" t="s">
        <v>179</v>
      </c>
      <c r="AA4" s="39" t="s">
        <v>180</v>
      </c>
      <c r="AB4" s="23" t="s">
        <v>49</v>
      </c>
      <c r="AC4" s="17" t="s">
        <v>181</v>
      </c>
      <c r="AD4" s="23" t="s">
        <v>182</v>
      </c>
      <c r="AE4" s="40" t="s">
        <v>48</v>
      </c>
      <c r="AF4" s="41" t="s">
        <v>179</v>
      </c>
      <c r="AG4" s="39" t="s">
        <v>180</v>
      </c>
      <c r="AH4" s="23" t="s">
        <v>49</v>
      </c>
      <c r="AI4" s="17" t="s">
        <v>183</v>
      </c>
      <c r="AJ4" s="23" t="s">
        <v>182</v>
      </c>
      <c r="AK4" s="40" t="s">
        <v>48</v>
      </c>
      <c r="AL4" s="41" t="s">
        <v>179</v>
      </c>
      <c r="AM4" s="39" t="s">
        <v>180</v>
      </c>
      <c r="AN4" s="23" t="s">
        <v>49</v>
      </c>
      <c r="AO4" s="17" t="s">
        <v>183</v>
      </c>
      <c r="AP4" s="42" t="s">
        <v>182</v>
      </c>
      <c r="AQ4" s="33" t="s">
        <v>184</v>
      </c>
      <c r="AR4" s="23" t="s">
        <v>184</v>
      </c>
      <c r="AS4" s="23" t="s">
        <v>184</v>
      </c>
      <c r="AT4" s="20" t="s">
        <v>172</v>
      </c>
      <c r="AU4" s="23" t="s">
        <v>173</v>
      </c>
      <c r="AV4" s="35" t="s">
        <v>174</v>
      </c>
      <c r="AW4" s="36" t="s">
        <v>172</v>
      </c>
      <c r="AX4" s="23" t="s">
        <v>173</v>
      </c>
      <c r="AY4" s="35" t="s">
        <v>174</v>
      </c>
      <c r="AZ4" s="23" t="s">
        <v>173</v>
      </c>
      <c r="BA4" s="35" t="s">
        <v>174</v>
      </c>
      <c r="BB4" s="36" t="s">
        <v>172</v>
      </c>
      <c r="BC4" s="23" t="s">
        <v>173</v>
      </c>
      <c r="BD4" s="37" t="s">
        <v>174</v>
      </c>
      <c r="BE4" s="6" t="s">
        <v>185</v>
      </c>
      <c r="BF4" s="36" t="s">
        <v>52</v>
      </c>
      <c r="BG4" s="23" t="s">
        <v>186</v>
      </c>
      <c r="BH4" s="23" t="s">
        <v>53</v>
      </c>
      <c r="BI4" s="23" t="s">
        <v>187</v>
      </c>
      <c r="BJ4" s="23" t="s">
        <v>56</v>
      </c>
      <c r="BK4" s="23" t="s">
        <v>188</v>
      </c>
      <c r="BL4" s="23" t="s">
        <v>186</v>
      </c>
      <c r="BM4" s="23" t="s">
        <v>187</v>
      </c>
      <c r="BN4" s="23" t="s">
        <v>189</v>
      </c>
      <c r="BO4" s="23" t="s">
        <v>190</v>
      </c>
      <c r="BP4" s="23" t="s">
        <v>191</v>
      </c>
      <c r="BQ4" s="23" t="s">
        <v>192</v>
      </c>
      <c r="BR4" s="23" t="s">
        <v>193</v>
      </c>
      <c r="BS4" s="23" t="s">
        <v>194</v>
      </c>
      <c r="BT4" s="23" t="s">
        <v>195</v>
      </c>
      <c r="BU4" s="23" t="s">
        <v>196</v>
      </c>
      <c r="BX4" s="23" t="s">
        <v>189</v>
      </c>
      <c r="BY4" s="23" t="s">
        <v>190</v>
      </c>
      <c r="BZ4" s="23" t="s">
        <v>191</v>
      </c>
      <c r="CA4" s="23" t="s">
        <v>192</v>
      </c>
      <c r="CB4" s="23" t="s">
        <v>193</v>
      </c>
      <c r="CC4" s="23" t="s">
        <v>194</v>
      </c>
      <c r="CD4" s="23" t="s">
        <v>195</v>
      </c>
      <c r="CE4" s="23" t="s">
        <v>196</v>
      </c>
      <c r="CF4" s="23" t="s">
        <v>189</v>
      </c>
      <c r="CG4" s="23" t="s">
        <v>190</v>
      </c>
      <c r="CH4" s="23" t="s">
        <v>191</v>
      </c>
      <c r="CI4" s="23" t="s">
        <v>192</v>
      </c>
      <c r="CJ4" s="23" t="s">
        <v>193</v>
      </c>
      <c r="CK4" s="23" t="s">
        <v>194</v>
      </c>
      <c r="CL4" s="23" t="s">
        <v>195</v>
      </c>
      <c r="CM4" s="23" t="s">
        <v>196</v>
      </c>
      <c r="CN4" s="23" t="s">
        <v>197</v>
      </c>
      <c r="CO4" s="23" t="s">
        <v>198</v>
      </c>
      <c r="CP4" s="23" t="s">
        <v>199</v>
      </c>
      <c r="CQ4" s="23" t="s">
        <v>200</v>
      </c>
      <c r="CR4" s="23" t="s">
        <v>201</v>
      </c>
      <c r="CS4" s="23" t="s">
        <v>202</v>
      </c>
      <c r="CT4" s="23" t="s">
        <v>203</v>
      </c>
      <c r="CU4" s="23" t="s">
        <v>204</v>
      </c>
      <c r="CV4" s="20" t="s">
        <v>189</v>
      </c>
      <c r="CW4" s="20" t="s">
        <v>190</v>
      </c>
      <c r="CX4" s="20" t="s">
        <v>205</v>
      </c>
      <c r="CY4" s="20" t="s">
        <v>206</v>
      </c>
      <c r="CZ4" s="20" t="s">
        <v>207</v>
      </c>
      <c r="DA4" s="20" t="s">
        <v>208</v>
      </c>
      <c r="DB4" s="20" t="s">
        <v>209</v>
      </c>
      <c r="DC4" s="20" t="s">
        <v>210</v>
      </c>
      <c r="DD4" s="20" t="s">
        <v>189</v>
      </c>
      <c r="DE4" s="23" t="s">
        <v>190</v>
      </c>
      <c r="DF4" s="23" t="s">
        <v>205</v>
      </c>
      <c r="DG4" s="23" t="s">
        <v>206</v>
      </c>
      <c r="DH4" s="23" t="s">
        <v>207</v>
      </c>
      <c r="DI4" s="23" t="s">
        <v>208</v>
      </c>
      <c r="DJ4" s="23" t="s">
        <v>209</v>
      </c>
      <c r="DK4" s="35" t="s">
        <v>210</v>
      </c>
      <c r="DL4" s="20" t="s">
        <v>210</v>
      </c>
      <c r="DM4" s="20" t="s">
        <v>189</v>
      </c>
      <c r="DN4" s="23" t="s">
        <v>190</v>
      </c>
      <c r="DO4" s="23" t="s">
        <v>205</v>
      </c>
      <c r="DP4" s="23" t="s">
        <v>206</v>
      </c>
      <c r="DQ4" s="23" t="s">
        <v>207</v>
      </c>
      <c r="DR4" s="23" t="s">
        <v>208</v>
      </c>
      <c r="DS4" s="23" t="s">
        <v>209</v>
      </c>
      <c r="DT4" s="35" t="s">
        <v>210</v>
      </c>
      <c r="DU4" s="35" t="s">
        <v>288</v>
      </c>
      <c r="DV4" s="35" t="s">
        <v>211</v>
      </c>
      <c r="DW4" s="35" t="s">
        <v>212</v>
      </c>
      <c r="DX4" s="35" t="s">
        <v>213</v>
      </c>
      <c r="DY4" s="35" t="s">
        <v>214</v>
      </c>
      <c r="DZ4" s="35" t="s">
        <v>288</v>
      </c>
      <c r="EA4" s="35" t="s">
        <v>211</v>
      </c>
      <c r="EB4" s="35" t="s">
        <v>212</v>
      </c>
      <c r="EC4" s="35" t="s">
        <v>213</v>
      </c>
      <c r="ED4" s="35" t="s">
        <v>214</v>
      </c>
      <c r="EE4" s="186" t="s">
        <v>288</v>
      </c>
      <c r="EF4" s="186" t="s">
        <v>211</v>
      </c>
      <c r="EG4" s="186" t="s">
        <v>285</v>
      </c>
      <c r="EH4" s="23" t="s">
        <v>213</v>
      </c>
      <c r="EI4" s="23" t="s">
        <v>214</v>
      </c>
      <c r="EJ4" s="183" t="s">
        <v>291</v>
      </c>
      <c r="EK4" s="183" t="s">
        <v>211</v>
      </c>
      <c r="EL4" s="183" t="s">
        <v>212</v>
      </c>
      <c r="EM4" s="35" t="s">
        <v>213</v>
      </c>
      <c r="EN4" s="35" t="s">
        <v>214</v>
      </c>
      <c r="EO4" s="183" t="s">
        <v>289</v>
      </c>
      <c r="EP4" s="183" t="s">
        <v>211</v>
      </c>
      <c r="EQ4" s="183" t="s">
        <v>212</v>
      </c>
      <c r="ER4" s="23" t="s">
        <v>213</v>
      </c>
      <c r="ES4" s="23" t="s">
        <v>214</v>
      </c>
      <c r="ET4" s="186" t="s">
        <v>289</v>
      </c>
      <c r="EU4" s="186" t="s">
        <v>211</v>
      </c>
      <c r="EV4" s="181" t="s">
        <v>290</v>
      </c>
      <c r="EW4" s="23" t="s">
        <v>213</v>
      </c>
      <c r="EX4" s="23" t="s">
        <v>214</v>
      </c>
      <c r="EY4" s="20" t="s">
        <v>68</v>
      </c>
      <c r="EZ4" s="20" t="s">
        <v>215</v>
      </c>
      <c r="FA4" s="20" t="s">
        <v>213</v>
      </c>
      <c r="FB4" s="20" t="s">
        <v>216</v>
      </c>
      <c r="FC4" s="20" t="s">
        <v>68</v>
      </c>
      <c r="FD4" s="20" t="s">
        <v>215</v>
      </c>
      <c r="FE4" s="20" t="s">
        <v>213</v>
      </c>
      <c r="FF4" s="20" t="s">
        <v>216</v>
      </c>
      <c r="FG4" s="20" t="s">
        <v>68</v>
      </c>
      <c r="FH4" s="177" t="s">
        <v>215</v>
      </c>
      <c r="FI4" s="23" t="s">
        <v>213</v>
      </c>
      <c r="FJ4" s="43" t="s">
        <v>216</v>
      </c>
      <c r="FK4" s="43" t="s">
        <v>68</v>
      </c>
      <c r="FL4" s="43" t="s">
        <v>217</v>
      </c>
      <c r="FM4" s="43" t="s">
        <v>213</v>
      </c>
      <c r="FN4" s="44" t="s">
        <v>218</v>
      </c>
      <c r="FO4" s="23" t="s">
        <v>68</v>
      </c>
      <c r="FP4" s="23" t="s">
        <v>217</v>
      </c>
      <c r="FQ4" s="45" t="s">
        <v>213</v>
      </c>
      <c r="FR4" s="23" t="s">
        <v>218</v>
      </c>
      <c r="FS4" s="23" t="s">
        <v>68</v>
      </c>
      <c r="FT4" s="177" t="s">
        <v>217</v>
      </c>
      <c r="FU4" s="45" t="s">
        <v>213</v>
      </c>
      <c r="FV4" s="23" t="s">
        <v>218</v>
      </c>
      <c r="FW4" s="23" t="s">
        <v>68</v>
      </c>
      <c r="FX4" s="23" t="s">
        <v>217</v>
      </c>
      <c r="FY4" s="23" t="s">
        <v>213</v>
      </c>
      <c r="FZ4" s="23" t="s">
        <v>218</v>
      </c>
      <c r="GA4" s="23" t="s">
        <v>68</v>
      </c>
      <c r="GB4" s="23" t="s">
        <v>217</v>
      </c>
      <c r="GC4" s="46" t="s">
        <v>213</v>
      </c>
      <c r="GD4" s="23" t="s">
        <v>218</v>
      </c>
      <c r="GE4" s="23" t="s">
        <v>68</v>
      </c>
      <c r="GF4" s="177" t="s">
        <v>217</v>
      </c>
      <c r="GG4" s="46" t="s">
        <v>213</v>
      </c>
      <c r="GH4" s="23" t="s">
        <v>218</v>
      </c>
      <c r="GI4" s="23" t="s">
        <v>68</v>
      </c>
      <c r="GJ4" s="23" t="s">
        <v>217</v>
      </c>
      <c r="GK4" s="46" t="s">
        <v>213</v>
      </c>
      <c r="GL4" s="23" t="s">
        <v>218</v>
      </c>
      <c r="GM4" s="23" t="s">
        <v>68</v>
      </c>
      <c r="GN4" s="23" t="s">
        <v>217</v>
      </c>
      <c r="GO4" s="46" t="s">
        <v>213</v>
      </c>
      <c r="GP4" s="23" t="s">
        <v>218</v>
      </c>
      <c r="GQ4" s="23" t="s">
        <v>68</v>
      </c>
      <c r="GR4" s="23" t="s">
        <v>217</v>
      </c>
      <c r="GS4" s="46" t="s">
        <v>213</v>
      </c>
      <c r="GT4" s="23" t="s">
        <v>218</v>
      </c>
      <c r="GU4" s="23" t="s">
        <v>68</v>
      </c>
      <c r="GV4" s="23" t="s">
        <v>217</v>
      </c>
      <c r="GW4" s="23" t="s">
        <v>213</v>
      </c>
      <c r="GX4" s="37" t="s">
        <v>218</v>
      </c>
      <c r="GY4" s="23" t="s">
        <v>68</v>
      </c>
      <c r="GZ4" s="23" t="s">
        <v>217</v>
      </c>
      <c r="HA4" s="23" t="s">
        <v>213</v>
      </c>
      <c r="HB4" s="37" t="s">
        <v>218</v>
      </c>
      <c r="HC4" s="23" t="s">
        <v>68</v>
      </c>
      <c r="HD4" s="177" t="s">
        <v>217</v>
      </c>
      <c r="HE4" s="23" t="s">
        <v>213</v>
      </c>
      <c r="HF4" s="35" t="s">
        <v>218</v>
      </c>
      <c r="HG4" s="23" t="s">
        <v>69</v>
      </c>
      <c r="HH4" s="23" t="s">
        <v>70</v>
      </c>
      <c r="HI4" s="23" t="s">
        <v>213</v>
      </c>
      <c r="HK4" s="23" t="s">
        <v>219</v>
      </c>
      <c r="HL4" s="23" t="s">
        <v>69</v>
      </c>
      <c r="HM4" s="23" t="s">
        <v>287</v>
      </c>
      <c r="HO4" s="23" t="s">
        <v>213</v>
      </c>
      <c r="HP4" s="23" t="s">
        <v>219</v>
      </c>
      <c r="HQ4" s="20" t="s">
        <v>69</v>
      </c>
      <c r="HR4" s="23" t="s">
        <v>70</v>
      </c>
      <c r="HT4" s="23" t="s">
        <v>213</v>
      </c>
      <c r="HU4" s="35" t="s">
        <v>219</v>
      </c>
      <c r="HV4" s="23" t="s">
        <v>220</v>
      </c>
      <c r="HW4" s="23" t="s">
        <v>221</v>
      </c>
      <c r="HX4" s="23" t="s">
        <v>222</v>
      </c>
      <c r="HY4" s="23" t="s">
        <v>220</v>
      </c>
      <c r="HZ4" s="23" t="s">
        <v>221</v>
      </c>
      <c r="IA4" s="23" t="s">
        <v>222</v>
      </c>
      <c r="IB4" s="23" t="s">
        <v>220</v>
      </c>
      <c r="IC4" s="23" t="s">
        <v>221</v>
      </c>
      <c r="ID4" s="23" t="s">
        <v>222</v>
      </c>
      <c r="IE4" s="23" t="s">
        <v>220</v>
      </c>
      <c r="IF4" s="23" t="s">
        <v>221</v>
      </c>
      <c r="IG4" s="35" t="s">
        <v>222</v>
      </c>
      <c r="IH4" s="23" t="s">
        <v>220</v>
      </c>
      <c r="II4" s="23" t="s">
        <v>221</v>
      </c>
      <c r="IJ4" s="23" t="s">
        <v>222</v>
      </c>
      <c r="IK4" s="23" t="s">
        <v>220</v>
      </c>
      <c r="IL4" s="23" t="s">
        <v>221</v>
      </c>
      <c r="IM4" s="23" t="s">
        <v>222</v>
      </c>
      <c r="IN4" s="23" t="s">
        <v>220</v>
      </c>
      <c r="IO4" s="23" t="s">
        <v>221</v>
      </c>
      <c r="IP4" s="23" t="s">
        <v>222</v>
      </c>
      <c r="IQ4" s="20" t="s">
        <v>220</v>
      </c>
      <c r="IR4" s="20" t="s">
        <v>221</v>
      </c>
      <c r="IS4" s="37" t="s">
        <v>222</v>
      </c>
      <c r="IT4" s="23" t="s">
        <v>220</v>
      </c>
      <c r="IU4" s="23" t="s">
        <v>221</v>
      </c>
      <c r="IV4" s="23" t="s">
        <v>222</v>
      </c>
      <c r="IW4" s="23" t="s">
        <v>220</v>
      </c>
      <c r="IX4" s="23" t="s">
        <v>221</v>
      </c>
      <c r="IY4" s="23" t="s">
        <v>222</v>
      </c>
      <c r="IZ4" s="23" t="s">
        <v>220</v>
      </c>
      <c r="JA4" s="23" t="s">
        <v>221</v>
      </c>
      <c r="JB4" s="23" t="s">
        <v>222</v>
      </c>
      <c r="JC4" s="20" t="s">
        <v>220</v>
      </c>
      <c r="JD4" s="20" t="s">
        <v>221</v>
      </c>
      <c r="JE4" s="37" t="s">
        <v>222</v>
      </c>
      <c r="JF4" s="20" t="s">
        <v>220</v>
      </c>
      <c r="JG4" s="20" t="s">
        <v>221</v>
      </c>
      <c r="JH4" s="37" t="s">
        <v>222</v>
      </c>
      <c r="JI4" s="20" t="s">
        <v>220</v>
      </c>
      <c r="JJ4" s="20" t="s">
        <v>221</v>
      </c>
      <c r="JK4" s="37" t="s">
        <v>222</v>
      </c>
      <c r="JL4" s="20" t="s">
        <v>220</v>
      </c>
      <c r="JM4" s="20" t="s">
        <v>221</v>
      </c>
      <c r="JN4" s="37" t="s">
        <v>222</v>
      </c>
      <c r="JO4" s="35" t="s">
        <v>221</v>
      </c>
      <c r="JP4" s="35" t="s">
        <v>221</v>
      </c>
      <c r="JQ4" s="35" t="s">
        <v>221</v>
      </c>
      <c r="JR4" s="35" t="s">
        <v>221</v>
      </c>
      <c r="JS4" s="35" t="s">
        <v>221</v>
      </c>
      <c r="JT4" s="35" t="s">
        <v>221</v>
      </c>
      <c r="JU4" s="35" t="s">
        <v>223</v>
      </c>
      <c r="JV4" s="35" t="s">
        <v>224</v>
      </c>
      <c r="JW4" s="35" t="s">
        <v>225</v>
      </c>
      <c r="JX4" s="23" t="s">
        <v>223</v>
      </c>
      <c r="JY4" s="23" t="s">
        <v>224</v>
      </c>
      <c r="JZ4" s="23" t="s">
        <v>225</v>
      </c>
      <c r="KA4" s="35" t="s">
        <v>223</v>
      </c>
      <c r="KB4" s="35" t="s">
        <v>224</v>
      </c>
      <c r="KC4" s="35" t="s">
        <v>225</v>
      </c>
      <c r="KD4" s="23" t="s">
        <v>223</v>
      </c>
      <c r="KE4" s="23" t="s">
        <v>224</v>
      </c>
      <c r="KF4" s="23" t="s">
        <v>225</v>
      </c>
      <c r="KG4" s="35" t="s">
        <v>223</v>
      </c>
      <c r="KH4" s="35" t="s">
        <v>224</v>
      </c>
      <c r="KI4" s="35" t="s">
        <v>225</v>
      </c>
      <c r="KJ4" s="23" t="s">
        <v>223</v>
      </c>
      <c r="KK4" s="23" t="s">
        <v>224</v>
      </c>
      <c r="KL4" s="23" t="s">
        <v>225</v>
      </c>
      <c r="KM4" s="47"/>
    </row>
    <row r="5" spans="1:299" x14ac:dyDescent="0.35">
      <c r="A5" s="14" t="s">
        <v>0</v>
      </c>
      <c r="B5" s="48">
        <v>666763</v>
      </c>
      <c r="C5" s="49">
        <v>336322</v>
      </c>
      <c r="D5" s="49">
        <v>330428</v>
      </c>
      <c r="E5" s="50">
        <f t="shared" ref="E5:E51" si="0">C5/D5*1000</f>
        <v>1017.8374714007288</v>
      </c>
      <c r="F5" s="51">
        <f t="shared" ref="F5:F51" si="1">D5/C5*1000</f>
        <v>982.47512800233108</v>
      </c>
      <c r="G5" s="52">
        <v>0.51990000000000003</v>
      </c>
      <c r="H5" s="12">
        <v>238.70177682380191</v>
      </c>
      <c r="I5" s="21">
        <v>32</v>
      </c>
      <c r="J5" s="11">
        <v>0.52428374392830224</v>
      </c>
      <c r="K5" s="21">
        <v>236.06686763128084</v>
      </c>
      <c r="L5" s="21">
        <f t="shared" ref="L5:L51" si="2">RANK(J5,$J$5:$J$50,0)</f>
        <v>30</v>
      </c>
      <c r="M5" s="53">
        <v>0.55364798683223226</v>
      </c>
      <c r="N5" s="12">
        <v>261.58920795644053</v>
      </c>
      <c r="O5" s="54">
        <f t="shared" ref="O5:O51" si="3">RANK(M5,$M$5:$M$50)</f>
        <v>33</v>
      </c>
      <c r="P5" s="55">
        <v>1.6938700000000001E-2</v>
      </c>
      <c r="Q5" s="56">
        <v>1.1514400000000001E-2</v>
      </c>
      <c r="R5" s="57">
        <v>2.2343600000000002E-2</v>
      </c>
      <c r="S5" s="58">
        <v>1.825139214488378E-2</v>
      </c>
      <c r="T5" s="58">
        <v>1.19643638173906E-2</v>
      </c>
      <c r="U5" s="58">
        <v>2.4591933777906499E-2</v>
      </c>
      <c r="V5" s="55">
        <v>1.6498303535618496E-2</v>
      </c>
      <c r="W5" s="56">
        <v>1.0189543977854499E-2</v>
      </c>
      <c r="X5" s="59">
        <v>2.19599470017195E-2</v>
      </c>
      <c r="Y5" s="24">
        <v>3.0693028390608491E-2</v>
      </c>
      <c r="Z5" s="24">
        <v>2.4554422712486791E-2</v>
      </c>
      <c r="AA5" s="24">
        <v>4.1592000000000004E-2</v>
      </c>
      <c r="AB5" s="12">
        <v>238.70177682380199</v>
      </c>
      <c r="AC5" s="12">
        <v>9.9280843016555735</v>
      </c>
      <c r="AD5" s="12">
        <v>228.7736925221464</v>
      </c>
      <c r="AE5" s="60">
        <f t="shared" ref="AE5:AE51" si="4">J5/S5/1000</f>
        <v>2.8725685129463902E-2</v>
      </c>
      <c r="AF5" s="61">
        <f t="shared" ref="AF5:AF51" si="5">AE5-(AE5*0.2)</f>
        <v>2.298054810357112E-2</v>
      </c>
      <c r="AG5" s="3">
        <f t="shared" ref="AG5:AG51" si="6">AF5*S5*100</f>
        <v>4.194269951426418E-2</v>
      </c>
      <c r="AH5" s="21">
        <v>236.06686763128084</v>
      </c>
      <c r="AI5" s="12">
        <f t="shared" ref="AI5:AI51" si="7">AG5*AH5</f>
        <v>9.9012816943323898</v>
      </c>
      <c r="AJ5" s="62">
        <f t="shared" ref="AJ5:AJ51" si="8">AH5-AI5</f>
        <v>226.16558593694845</v>
      </c>
      <c r="AK5" s="60">
        <f t="shared" ref="AK5:AK51" si="9">M5/V5/1000</f>
        <v>3.3557873731499197E-2</v>
      </c>
      <c r="AL5" s="63">
        <f t="shared" ref="AL5:AL51" si="10">AK5-(AK5*0.2)</f>
        <v>2.6846298985199357E-2</v>
      </c>
      <c r="AM5" s="3">
        <f t="shared" ref="AM5:AM51" si="11">AL5*V5*100</f>
        <v>4.4291838946578579E-2</v>
      </c>
      <c r="AN5" s="12">
        <f t="shared" ref="AN5:AN51" si="12">N5</f>
        <v>261.58920795644053</v>
      </c>
      <c r="AO5" s="12">
        <f t="shared" ref="AO5:AO51" si="13">AM5*AN5</f>
        <v>11.586267068969716</v>
      </c>
      <c r="AP5" s="62">
        <f t="shared" ref="AP5:AP51" si="14">AN5-AO5</f>
        <v>250.00294088747083</v>
      </c>
      <c r="AQ5" s="5" t="s">
        <v>60</v>
      </c>
      <c r="AR5" s="5"/>
      <c r="AS5" s="5" t="s">
        <v>60</v>
      </c>
      <c r="AT5" s="64">
        <v>33.6</v>
      </c>
      <c r="AU5" s="65">
        <v>28.6</v>
      </c>
      <c r="AV5" s="66">
        <v>39.4</v>
      </c>
      <c r="AW5" s="67">
        <v>30.7</v>
      </c>
      <c r="AX5" s="68" t="s">
        <v>226</v>
      </c>
      <c r="AY5" s="69" t="s">
        <v>227</v>
      </c>
      <c r="AZ5" s="65">
        <v>42</v>
      </c>
      <c r="BA5" s="66">
        <v>11.5</v>
      </c>
      <c r="BB5" s="70">
        <v>57.3</v>
      </c>
      <c r="BC5" s="71" t="s">
        <v>228</v>
      </c>
      <c r="BD5" s="72" t="s">
        <v>229</v>
      </c>
      <c r="BE5" s="73">
        <v>89</v>
      </c>
      <c r="BF5" s="74">
        <v>1970</v>
      </c>
      <c r="BG5" s="12">
        <f t="shared" ref="BG5:BG51" si="15">BF5/C5*1000</f>
        <v>5.857481818019636</v>
      </c>
      <c r="BH5" s="17">
        <v>568</v>
      </c>
      <c r="BI5" s="12">
        <f t="shared" ref="BI5:BI51" si="16">BH5/C5*1000</f>
        <v>1.6888577018452555</v>
      </c>
      <c r="BJ5" s="17">
        <v>339</v>
      </c>
      <c r="BK5" s="75" t="s">
        <v>230</v>
      </c>
      <c r="BL5" s="75">
        <v>6.4742284084212116</v>
      </c>
      <c r="BM5" s="75">
        <v>1.866681084255456</v>
      </c>
      <c r="BN5" s="75">
        <f>VLOOKUP(A5,[1]Sheet6!$A$1:$D$49,2,FALSE)</f>
        <v>22791</v>
      </c>
      <c r="BO5" s="75">
        <v>20275</v>
      </c>
      <c r="BP5" s="75">
        <v>203</v>
      </c>
      <c r="BQ5" s="75">
        <v>4173</v>
      </c>
      <c r="BR5" s="75">
        <v>4376</v>
      </c>
      <c r="BS5" s="75">
        <v>1216</v>
      </c>
      <c r="BT5" s="76">
        <v>46.136004217185025</v>
      </c>
      <c r="BU5" s="76">
        <v>58.956246705324197</v>
      </c>
      <c r="BV5" s="76"/>
      <c r="BW5" s="76"/>
      <c r="BX5" s="76">
        <v>23508</v>
      </c>
      <c r="BY5" s="76">
        <v>19224</v>
      </c>
      <c r="BZ5" s="76">
        <v>485</v>
      </c>
      <c r="CA5" s="76">
        <v>4729</v>
      </c>
      <c r="CB5" s="76">
        <v>5214</v>
      </c>
      <c r="CC5" s="76">
        <v>7232</v>
      </c>
      <c r="CD5" s="76">
        <v>27.12234706616729</v>
      </c>
      <c r="CE5" s="76">
        <v>64.741989180191425</v>
      </c>
      <c r="CF5" s="75">
        <f t="shared" ref="CF5:CG51" si="17">DM5</f>
        <v>24263</v>
      </c>
      <c r="CG5" s="2">
        <f t="shared" si="17"/>
        <v>21621</v>
      </c>
      <c r="CH5" s="2">
        <v>284</v>
      </c>
      <c r="CI5" s="2">
        <v>3851.3</v>
      </c>
      <c r="CJ5" s="75">
        <f t="shared" ref="CJ5:CJ51" si="18">CH5+CI5</f>
        <v>4135.3</v>
      </c>
      <c r="CK5" s="2">
        <v>7757</v>
      </c>
      <c r="CL5" s="77">
        <f>CJ5/CG5</f>
        <v>0.19126312381480967</v>
      </c>
      <c r="CM5" s="77">
        <f>(CJ5+CK5)/CG5</f>
        <v>0.55003468849729431</v>
      </c>
      <c r="CN5" s="17">
        <v>73472</v>
      </c>
      <c r="CO5" s="17">
        <v>22164</v>
      </c>
      <c r="CP5" s="17">
        <v>51308</v>
      </c>
      <c r="CQ5" s="12">
        <v>69.833405923344955</v>
      </c>
      <c r="CR5" s="78">
        <v>19</v>
      </c>
      <c r="CS5" s="79">
        <v>20.551760000000002</v>
      </c>
      <c r="CT5" s="79">
        <v>9.4890160134000006</v>
      </c>
      <c r="CU5" s="79">
        <v>18.813880000000001</v>
      </c>
      <c r="CV5" s="80">
        <v>29126</v>
      </c>
      <c r="CW5" s="80">
        <v>9485</v>
      </c>
      <c r="CX5" s="80">
        <v>8854</v>
      </c>
      <c r="CY5" s="81">
        <f t="shared" ref="CY5:CY51" si="19">CX5/CV5*100</f>
        <v>30.398956259012564</v>
      </c>
      <c r="CZ5" s="80">
        <v>272.30541534388226</v>
      </c>
      <c r="DA5" s="80">
        <v>198</v>
      </c>
      <c r="DB5" s="80">
        <v>198</v>
      </c>
      <c r="DC5" s="80"/>
      <c r="DD5" s="80">
        <v>23508</v>
      </c>
      <c r="DE5" s="80">
        <v>19224</v>
      </c>
      <c r="DF5" s="80">
        <v>16227</v>
      </c>
      <c r="DG5" s="82">
        <f t="shared" ref="DG5:DG51" si="20">DF5/DD5</f>
        <v>0.6902756508422665</v>
      </c>
      <c r="DH5" s="80">
        <v>301.58830572436403</v>
      </c>
      <c r="DI5" s="80">
        <v>174</v>
      </c>
      <c r="DJ5" s="80">
        <v>182</v>
      </c>
      <c r="DK5" s="80">
        <f t="shared" ref="DK5:DK51" si="21">DJ5/DH5</f>
        <v>0.60347167494729881</v>
      </c>
      <c r="DL5" s="81">
        <f t="shared" ref="DL5:DL51" si="22">DB5/CZ5*100</f>
        <v>72.712472408951072</v>
      </c>
      <c r="DM5" s="83">
        <v>24263</v>
      </c>
      <c r="DN5" s="84">
        <v>21621</v>
      </c>
      <c r="DO5" s="17">
        <v>14879</v>
      </c>
      <c r="DP5" s="85">
        <f t="shared" ref="DP5:DP51" si="23">DO5/DM5</f>
        <v>0.61323826402341008</v>
      </c>
      <c r="DQ5" s="12">
        <v>279.79512465097565</v>
      </c>
      <c r="DR5" s="17">
        <v>169</v>
      </c>
      <c r="DS5" s="84">
        <v>177</v>
      </c>
      <c r="DT5" s="51">
        <f t="shared" ref="DT5:DT51" si="24">DS5/DQ5*100</f>
        <v>63.260573328715012</v>
      </c>
      <c r="DU5" s="51">
        <v>74604</v>
      </c>
      <c r="DV5" s="51">
        <f>VLOOKUP(A5,[2]Sheet1!$A$1:$F$49,6,FALSE)</f>
        <v>38343.047497951644</v>
      </c>
      <c r="DW5" s="51">
        <v>4962</v>
      </c>
      <c r="DX5" s="51">
        <v>100</v>
      </c>
      <c r="DY5" s="86">
        <f t="shared" ref="DY5:DY51" si="25">DW5/DV5</f>
        <v>0.12941068391251581</v>
      </c>
      <c r="DZ5" s="87">
        <v>74604</v>
      </c>
      <c r="EA5" s="87">
        <f>DV5</f>
        <v>38343.047497951644</v>
      </c>
      <c r="EB5" s="87">
        <v>6036</v>
      </c>
      <c r="EC5" s="86">
        <v>1</v>
      </c>
      <c r="ED5" s="86">
        <f t="shared" ref="ED5:ED51" si="26">EB5/EA5</f>
        <v>0.15742097704472902</v>
      </c>
      <c r="EE5" s="178">
        <f>VLOOKUP(A5,'[3]County 15 24 population'!$A$1:$J$50,10,FALSE)</f>
        <v>74604</v>
      </c>
      <c r="EF5" s="178">
        <v>38343.047497951644</v>
      </c>
      <c r="EG5" s="178">
        <v>7814</v>
      </c>
      <c r="EH5" s="12">
        <v>100</v>
      </c>
      <c r="EI5" s="12">
        <f>EG5/EF5*100</f>
        <v>20.379183476267603</v>
      </c>
      <c r="EJ5" s="184">
        <v>80255</v>
      </c>
      <c r="EK5" s="184">
        <v>30632.319153533703</v>
      </c>
      <c r="EL5" s="184">
        <v>3158</v>
      </c>
      <c r="EM5" s="21">
        <v>100</v>
      </c>
      <c r="EN5" s="88">
        <f t="shared" ref="EN5:EN51" si="27">EL5/EK5</f>
        <v>0.10309372869130927</v>
      </c>
      <c r="EO5" s="89">
        <v>80255</v>
      </c>
      <c r="EP5" s="89">
        <v>30632.319153533703</v>
      </c>
      <c r="EQ5" s="172">
        <v>3668</v>
      </c>
      <c r="ER5" s="85">
        <v>1</v>
      </c>
      <c r="ES5" s="85">
        <f t="shared" ref="ES5:ES51" si="28">EQ5/EP5</f>
        <v>0.11974281090554857</v>
      </c>
      <c r="ET5" s="12">
        <v>80255</v>
      </c>
      <c r="EU5" s="12">
        <v>30632.319153533703</v>
      </c>
      <c r="EV5" s="178">
        <v>2643</v>
      </c>
      <c r="EW5" s="12">
        <v>100</v>
      </c>
      <c r="EX5" s="85">
        <f>EV5/EU5</f>
        <v>8.6281420180851928E-2</v>
      </c>
      <c r="EY5" s="21">
        <v>1970</v>
      </c>
      <c r="EZ5" s="21">
        <v>0</v>
      </c>
      <c r="FA5" s="21">
        <v>100</v>
      </c>
      <c r="FB5" s="21">
        <f t="shared" ref="FB5:FB51" si="29">EZ5/EY5*100</f>
        <v>0</v>
      </c>
      <c r="FC5" s="21">
        <f t="shared" ref="FC5:FC51" si="30">EY5</f>
        <v>1970</v>
      </c>
      <c r="FD5" s="21">
        <f>VLOOKUP(A5,'[1]KP 2021'!$A$1:$O$51,6,FALSE)</f>
        <v>0</v>
      </c>
      <c r="FE5" s="21">
        <v>100</v>
      </c>
      <c r="FF5" s="90">
        <f t="shared" ref="FF5:FF51" si="31">FD5/FC5</f>
        <v>0</v>
      </c>
      <c r="FG5" s="91">
        <v>1970</v>
      </c>
      <c r="FH5" s="179">
        <v>1509</v>
      </c>
      <c r="FI5" s="12">
        <v>100</v>
      </c>
      <c r="FJ5" s="92">
        <f t="shared" ref="FJ5:FJ51" si="32">FH5/FG5</f>
        <v>0.76598984771573608</v>
      </c>
      <c r="FK5" s="75">
        <v>568</v>
      </c>
      <c r="FL5" s="75">
        <v>0</v>
      </c>
      <c r="FM5" s="75">
        <v>100</v>
      </c>
      <c r="FN5" s="92">
        <f t="shared" ref="FN5:FN51" si="33">FL5/FK5</f>
        <v>0</v>
      </c>
      <c r="FO5" s="76">
        <f t="shared" ref="FO5:FO51" si="34">FK5</f>
        <v>568</v>
      </c>
      <c r="FP5" s="76">
        <f>VLOOKUP(A5,'[1]KP 2021'!$A$1:$O$51,15,FALSE)</f>
        <v>0</v>
      </c>
      <c r="FQ5" s="92">
        <v>1</v>
      </c>
      <c r="FR5" s="92">
        <f t="shared" ref="FR5:FR51" si="35">FP5/FO5</f>
        <v>0</v>
      </c>
      <c r="FS5" s="17">
        <v>568</v>
      </c>
      <c r="FT5" s="179">
        <v>70</v>
      </c>
      <c r="FU5" s="93">
        <v>100</v>
      </c>
      <c r="FV5" s="92">
        <f t="shared" ref="FV5:FV51" si="36">FT5/FS5</f>
        <v>0.12323943661971831</v>
      </c>
      <c r="FW5" s="75">
        <v>339</v>
      </c>
      <c r="FX5" s="75">
        <v>0</v>
      </c>
      <c r="FY5" s="75">
        <v>100</v>
      </c>
      <c r="FZ5" s="92">
        <f t="shared" ref="FZ5:FZ51" si="37">FX5/FW5</f>
        <v>0</v>
      </c>
      <c r="GA5" s="94">
        <f t="shared" ref="GA5:GA51" si="38">FW5</f>
        <v>339</v>
      </c>
      <c r="GB5" s="76">
        <f>VLOOKUP(A5,'[1]PWID 2021'!$A$1:$F$50,6,FALSE)</f>
        <v>0</v>
      </c>
      <c r="GC5" s="92">
        <v>1</v>
      </c>
      <c r="GD5" s="92">
        <f t="shared" ref="GD5:GD51" si="39">GB5/GA5</f>
        <v>0</v>
      </c>
      <c r="GE5" s="17">
        <f>VLOOKUP(A5,'[4]KPSE post county TWG'!$A$4:$U$52,16,FALSE)</f>
        <v>339</v>
      </c>
      <c r="GF5" s="179">
        <v>0</v>
      </c>
      <c r="GG5" s="76">
        <v>100</v>
      </c>
      <c r="GH5" s="92">
        <f>GF5/GE5</f>
        <v>0</v>
      </c>
      <c r="GI5" s="75">
        <v>339</v>
      </c>
      <c r="GJ5" s="76">
        <v>0</v>
      </c>
      <c r="GK5" s="92">
        <v>1</v>
      </c>
      <c r="GL5" s="92">
        <f t="shared" ref="GL5:GL49" si="40">GJ5/GI5</f>
        <v>0</v>
      </c>
      <c r="GM5" s="76">
        <f t="shared" ref="GM5:GM51" si="41">GI5</f>
        <v>339</v>
      </c>
      <c r="GN5" s="76">
        <v>0</v>
      </c>
      <c r="GO5" s="92">
        <v>1</v>
      </c>
      <c r="GP5" s="92">
        <f t="shared" ref="GP5:GP51" si="42">GN5/GM5</f>
        <v>0</v>
      </c>
      <c r="GQ5" s="75">
        <v>339</v>
      </c>
      <c r="GR5" s="76">
        <v>0</v>
      </c>
      <c r="GS5" s="92">
        <v>1</v>
      </c>
      <c r="GT5" s="92">
        <f t="shared" ref="GT5:GT51" si="43">GR5/GQ5</f>
        <v>0</v>
      </c>
      <c r="GU5" s="76">
        <v>0</v>
      </c>
      <c r="GV5" s="17">
        <v>0</v>
      </c>
      <c r="GW5" s="25">
        <v>100</v>
      </c>
      <c r="GX5" s="95" t="e">
        <f t="shared" ref="GX5:GX51" si="44">GV5/GU5</f>
        <v>#DIV/0!</v>
      </c>
      <c r="GY5" s="96"/>
      <c r="GZ5" s="96"/>
      <c r="HA5" s="96"/>
      <c r="HB5" s="96"/>
      <c r="HC5" s="76">
        <v>0</v>
      </c>
      <c r="HD5" s="4">
        <v>0</v>
      </c>
      <c r="HE5" s="25">
        <v>100</v>
      </c>
      <c r="HF5" s="96">
        <v>0</v>
      </c>
      <c r="HG5" s="12">
        <v>21348</v>
      </c>
      <c r="HH5" s="17">
        <v>0</v>
      </c>
      <c r="HI5" s="17">
        <v>100</v>
      </c>
      <c r="HK5" s="85">
        <f>HH5/HG5</f>
        <v>0</v>
      </c>
      <c r="HL5" s="21">
        <v>21348</v>
      </c>
      <c r="HM5" s="21">
        <v>0</v>
      </c>
      <c r="HN5" s="12"/>
      <c r="HO5" s="21">
        <v>100</v>
      </c>
      <c r="HP5" s="90">
        <f>HM5/HL5</f>
        <v>0</v>
      </c>
      <c r="HQ5" s="173">
        <v>21348</v>
      </c>
      <c r="HR5" s="17">
        <v>0</v>
      </c>
      <c r="HS5" s="12"/>
      <c r="HT5" s="17">
        <v>100</v>
      </c>
      <c r="HU5" s="86">
        <f>HR5/HQ5</f>
        <v>0</v>
      </c>
      <c r="HV5" s="12">
        <v>1970</v>
      </c>
      <c r="HW5" s="12">
        <v>0</v>
      </c>
      <c r="HX5" s="26">
        <f t="shared" ref="HX5:HX51" si="45">HW5/HV5</f>
        <v>0</v>
      </c>
      <c r="HY5" s="12">
        <v>568</v>
      </c>
      <c r="HZ5" s="12">
        <v>0</v>
      </c>
      <c r="IA5" s="26">
        <f t="shared" ref="IA5:IA51" si="46">HZ5/HY5</f>
        <v>0</v>
      </c>
      <c r="IB5" s="12">
        <v>339</v>
      </c>
      <c r="IC5" s="12">
        <v>0</v>
      </c>
      <c r="ID5" s="26">
        <f t="shared" ref="ID5:ID51" si="47">IC5/IB5</f>
        <v>0</v>
      </c>
      <c r="IE5" s="12" t="s">
        <v>230</v>
      </c>
      <c r="IF5" s="12"/>
      <c r="IG5" s="51"/>
      <c r="IH5" s="51">
        <f t="shared" ref="IH5:IH51" si="48">HV5</f>
        <v>1970</v>
      </c>
      <c r="II5" s="51" t="e">
        <f>VLOOKUP(A5,'[1]Prep 2021'!$A$1:$H$50,2,FALSE)</f>
        <v>#REF!</v>
      </c>
      <c r="IJ5" s="51"/>
      <c r="IK5" s="51">
        <f t="shared" ref="IK5:IK51" si="49">HY5</f>
        <v>568</v>
      </c>
      <c r="IL5" s="51" t="e">
        <f>VLOOKUP(A5,'[1]Prep 2021'!$A$1:$H$50,3,FALSE)</f>
        <v>#REF!</v>
      </c>
      <c r="IM5" s="51"/>
      <c r="IN5" s="51">
        <f t="shared" ref="IN5:IN51" si="50">IB5</f>
        <v>339</v>
      </c>
      <c r="IO5" s="51" t="e">
        <f>VLOOKUP(A5,'[1]Prep 2021'!$A$1:$H$50,5,FALSE)</f>
        <v>#REF!</v>
      </c>
      <c r="IP5" s="51"/>
      <c r="IQ5" s="51"/>
      <c r="IR5" s="51"/>
      <c r="IS5" s="51"/>
      <c r="IT5" s="12">
        <v>1970</v>
      </c>
      <c r="IU5" s="17">
        <f>VLOOKUP(A5,'[1]Prep all counties'!$A$1:$M$50,8,FALSE)</f>
        <v>85</v>
      </c>
      <c r="IV5" s="12">
        <f t="shared" ref="IV5:IV10" si="51">IU5/IT5*100</f>
        <v>4.3147208121827409</v>
      </c>
      <c r="IW5" s="12">
        <v>568</v>
      </c>
      <c r="IX5" s="17" t="e">
        <f>VLOOKUP(A5,'[1]Prep all counties'!$A$1:$M$50,10,FALSE)</f>
        <v>#REF!</v>
      </c>
      <c r="IY5" s="12">
        <v>0</v>
      </c>
      <c r="IZ5" s="12">
        <v>339</v>
      </c>
      <c r="JA5" s="17">
        <f>VLOOKUP(A5,'[1]Prep all counties'!$A$1:$M$50,11,FALSE)</f>
        <v>2</v>
      </c>
      <c r="JB5" s="12">
        <v>0</v>
      </c>
      <c r="JC5" s="21" t="s">
        <v>230</v>
      </c>
      <c r="JD5" s="97"/>
      <c r="JE5" s="51"/>
      <c r="JF5" s="51">
        <v>38343.047497951644</v>
      </c>
      <c r="JG5" s="51">
        <v>0</v>
      </c>
      <c r="JH5" s="96">
        <f t="shared" ref="JH5:JH51" si="52">JG5/JF5</f>
        <v>0</v>
      </c>
      <c r="JI5" s="51">
        <f t="shared" ref="JI5:JI51" si="53">JF5</f>
        <v>38343.047497951644</v>
      </c>
      <c r="JJ5" s="51">
        <f>VLOOKUP(A5,'[1]Prep 2021'!$A$1:$H$50,8,FALSE)</f>
        <v>26</v>
      </c>
      <c r="JK5" s="96"/>
      <c r="JL5" s="51">
        <v>38343.047497951644</v>
      </c>
      <c r="JM5" s="51">
        <f>VLOOKUP(A5,[1]PREP2!$A$1:$M$50,7,FALSE)</f>
        <v>40</v>
      </c>
      <c r="JN5" s="51"/>
      <c r="JO5" s="51">
        <v>0</v>
      </c>
      <c r="JP5" s="51">
        <v>60</v>
      </c>
      <c r="JQ5" s="51">
        <v>42</v>
      </c>
      <c r="JR5" s="51">
        <f t="shared" ref="JR5:JR51" si="54">HW5+HZ5+IC5+IF5+JG5+JO5</f>
        <v>0</v>
      </c>
      <c r="JS5" s="51" t="e">
        <f>II5+IL5+IO5+IR5+JJ5</f>
        <v>#REF!</v>
      </c>
      <c r="JT5" s="51" t="e">
        <f t="shared" ref="JT5:JT51" si="55">IU5+IX5+JA5+JD5+JM5+JQ5</f>
        <v>#REF!</v>
      </c>
      <c r="JU5" s="96">
        <v>0.60128783253066209</v>
      </c>
      <c r="JV5" s="96">
        <v>0.99956341410172456</v>
      </c>
      <c r="JW5" s="96">
        <v>0.82507097619567593</v>
      </c>
      <c r="JX5" s="26">
        <v>0.60128783253066209</v>
      </c>
      <c r="JY5" s="26">
        <v>0.60102531874217457</v>
      </c>
      <c r="JZ5" s="98">
        <v>0.4958885464529233</v>
      </c>
      <c r="KA5" s="99">
        <v>0.91402448452860097</v>
      </c>
      <c r="KB5" s="100">
        <v>0.99924882629107981</v>
      </c>
      <c r="KC5" s="101">
        <v>89.1</v>
      </c>
      <c r="KD5" s="99">
        <f t="shared" ref="KD5:KD51" si="56">KA5</f>
        <v>0.91402448452860097</v>
      </c>
      <c r="KE5" s="99">
        <v>0.65130696326411153</v>
      </c>
      <c r="KF5" s="99">
        <v>0.10722512682190598</v>
      </c>
      <c r="KG5" s="96">
        <v>0.85361681107641707</v>
      </c>
      <c r="KH5" s="59">
        <v>0.99911032028469748</v>
      </c>
      <c r="KI5" s="102">
        <v>93</v>
      </c>
      <c r="KJ5" s="26">
        <f t="shared" ref="KJ5:KJ51" si="57">KG5</f>
        <v>0.85361681107641707</v>
      </c>
      <c r="KK5" s="26">
        <v>0.72202937612508133</v>
      </c>
      <c r="KL5" s="98">
        <v>0.43450351948827248</v>
      </c>
      <c r="KM5" s="103" t="s">
        <v>62</v>
      </c>
    </row>
    <row r="6" spans="1:299" x14ac:dyDescent="0.35">
      <c r="A6" s="14" t="s">
        <v>1</v>
      </c>
      <c r="B6" s="48">
        <v>875689</v>
      </c>
      <c r="C6" s="49">
        <v>434287</v>
      </c>
      <c r="D6" s="49">
        <v>441379</v>
      </c>
      <c r="E6" s="50">
        <f t="shared" si="0"/>
        <v>983.93217620231144</v>
      </c>
      <c r="F6" s="51">
        <f t="shared" si="1"/>
        <v>1016.330214811864</v>
      </c>
      <c r="G6" s="52">
        <v>0.8327</v>
      </c>
      <c r="H6" s="12">
        <v>479.83603141123785</v>
      </c>
      <c r="I6" s="21">
        <v>23</v>
      </c>
      <c r="J6" s="11">
        <v>0.821297340518654</v>
      </c>
      <c r="K6" s="21">
        <v>502.02423400061036</v>
      </c>
      <c r="L6" s="21">
        <f t="shared" si="2"/>
        <v>14</v>
      </c>
      <c r="M6" s="53">
        <v>0.71690723780035703</v>
      </c>
      <c r="N6" s="12">
        <v>457.03357586722564</v>
      </c>
      <c r="O6" s="54">
        <f t="shared" si="3"/>
        <v>23</v>
      </c>
      <c r="P6" s="55">
        <v>2.74662E-2</v>
      </c>
      <c r="Q6" s="56">
        <v>2.11241E-2</v>
      </c>
      <c r="R6" s="57">
        <v>3.3578499999999997E-2</v>
      </c>
      <c r="S6" s="58">
        <v>2.8234708660837358E-2</v>
      </c>
      <c r="T6" s="58">
        <v>1.9016379411078001E-2</v>
      </c>
      <c r="U6" s="58">
        <v>3.7362846768593798E-2</v>
      </c>
      <c r="V6" s="55">
        <v>2.3982538074329995E-2</v>
      </c>
      <c r="W6" s="56">
        <v>1.53503090357387E-2</v>
      </c>
      <c r="X6" s="59">
        <v>3.12368283438266E-2</v>
      </c>
      <c r="Y6" s="24">
        <v>3.03172626719386E-2</v>
      </c>
      <c r="Z6" s="24">
        <v>2.4253810137550881E-2</v>
      </c>
      <c r="AA6" s="24">
        <v>6.6615999999999995E-2</v>
      </c>
      <c r="AB6" s="12">
        <v>479.83603141123785</v>
      </c>
      <c r="AC6" s="12">
        <v>31.964757068491018</v>
      </c>
      <c r="AD6" s="12">
        <v>447.87127434274686</v>
      </c>
      <c r="AE6" s="60">
        <f t="shared" si="4"/>
        <v>2.908821728547975E-2</v>
      </c>
      <c r="AF6" s="61">
        <f t="shared" si="5"/>
        <v>2.3270573828383802E-2</v>
      </c>
      <c r="AG6" s="3">
        <f t="shared" si="6"/>
        <v>6.5703787241492326E-2</v>
      </c>
      <c r="AH6" s="21">
        <v>502.02423400061036</v>
      </c>
      <c r="AI6" s="12">
        <f t="shared" si="7"/>
        <v>32.984893460849264</v>
      </c>
      <c r="AJ6" s="62">
        <f t="shared" si="8"/>
        <v>469.0393405397611</v>
      </c>
      <c r="AK6" s="60">
        <f t="shared" si="9"/>
        <v>2.9892884380227778E-2</v>
      </c>
      <c r="AL6" s="63">
        <f t="shared" si="10"/>
        <v>2.3914307504182223E-2</v>
      </c>
      <c r="AM6" s="3">
        <f t="shared" si="11"/>
        <v>5.7352579024028572E-2</v>
      </c>
      <c r="AN6" s="12">
        <f t="shared" si="12"/>
        <v>457.03357586722564</v>
      </c>
      <c r="AO6" s="12">
        <f t="shared" si="13"/>
        <v>26.212054276559417</v>
      </c>
      <c r="AP6" s="62">
        <f t="shared" si="14"/>
        <v>430.82152159066624</v>
      </c>
      <c r="AQ6" s="5" t="s">
        <v>60</v>
      </c>
      <c r="AR6" s="5"/>
      <c r="AS6" s="5" t="s">
        <v>60</v>
      </c>
      <c r="AT6" s="64">
        <v>42.5</v>
      </c>
      <c r="AU6" s="65">
        <v>33.9</v>
      </c>
      <c r="AV6" s="66">
        <v>51.2</v>
      </c>
      <c r="AW6" s="67">
        <v>23.6</v>
      </c>
      <c r="AX6" s="68">
        <v>31.9</v>
      </c>
      <c r="AY6" s="69">
        <v>13.9</v>
      </c>
      <c r="AZ6" s="65">
        <v>27</v>
      </c>
      <c r="BA6" s="66">
        <v>22.3</v>
      </c>
      <c r="BB6" s="70">
        <v>58.1</v>
      </c>
      <c r="BC6" s="71">
        <v>68.7</v>
      </c>
      <c r="BD6" s="72">
        <v>44.1</v>
      </c>
      <c r="BE6" s="104">
        <v>95.8</v>
      </c>
      <c r="BF6" s="74">
        <v>2603</v>
      </c>
      <c r="BG6" s="12">
        <f t="shared" si="15"/>
        <v>5.9937322553979282</v>
      </c>
      <c r="BH6" s="17">
        <v>409</v>
      </c>
      <c r="BI6" s="12">
        <f t="shared" si="16"/>
        <v>0.94177352764416156</v>
      </c>
      <c r="BJ6" s="17">
        <v>582</v>
      </c>
      <c r="BK6" s="75">
        <v>9</v>
      </c>
      <c r="BL6" s="75">
        <v>6.8792524678118756</v>
      </c>
      <c r="BM6" s="75">
        <v>1.0809121242163109</v>
      </c>
      <c r="BN6" s="75">
        <f>VLOOKUP(A6,[1]Sheet6!$A$1:$D$49,2,FALSE)</f>
        <v>27782</v>
      </c>
      <c r="BO6" s="75">
        <v>24948</v>
      </c>
      <c r="BP6" s="75">
        <v>249</v>
      </c>
      <c r="BQ6" s="75">
        <v>8905</v>
      </c>
      <c r="BR6" s="75">
        <v>9154</v>
      </c>
      <c r="BS6" s="75">
        <v>169</v>
      </c>
      <c r="BT6" s="76">
        <v>39.555786016766056</v>
      </c>
      <c r="BU6" s="76">
        <v>40.28605997753003</v>
      </c>
      <c r="BV6" s="76"/>
      <c r="BW6" s="76"/>
      <c r="BX6" s="76">
        <v>28589</v>
      </c>
      <c r="BY6" s="76">
        <v>27696</v>
      </c>
      <c r="BZ6" s="76">
        <v>1243</v>
      </c>
      <c r="CA6" s="76">
        <v>8904</v>
      </c>
      <c r="CB6" s="76">
        <v>10147</v>
      </c>
      <c r="CC6" s="76">
        <v>8422</v>
      </c>
      <c r="CD6" s="76">
        <v>36.637059503177355</v>
      </c>
      <c r="CE6" s="76">
        <v>67.045782784517613</v>
      </c>
      <c r="CF6" s="75">
        <f t="shared" si="17"/>
        <v>29444</v>
      </c>
      <c r="CG6" s="2">
        <f t="shared" si="17"/>
        <v>24999</v>
      </c>
      <c r="CH6" s="2">
        <v>314</v>
      </c>
      <c r="CI6" s="2">
        <v>5352</v>
      </c>
      <c r="CJ6" s="75">
        <f t="shared" si="18"/>
        <v>5666</v>
      </c>
      <c r="CK6" s="2">
        <f>VLOOKUP(A6,'[1]KP 2021'!$A$1:$AK$51,37)</f>
        <v>10291</v>
      </c>
      <c r="CL6" s="77">
        <f t="shared" ref="CL6:CL51" si="58">CJ6/CG6</f>
        <v>0.22664906596263851</v>
      </c>
      <c r="CM6" s="77">
        <f t="shared" ref="CM6:CM51" si="59">(CJ6+CK6)/CG6</f>
        <v>0.63830553222128883</v>
      </c>
      <c r="CN6" s="17">
        <v>96453</v>
      </c>
      <c r="CO6" s="17">
        <v>42020</v>
      </c>
      <c r="CP6" s="17">
        <v>54433</v>
      </c>
      <c r="CQ6" s="12">
        <v>56.434740236177205</v>
      </c>
      <c r="CR6" s="78">
        <v>8.5</v>
      </c>
      <c r="CS6" s="79">
        <v>21.987459999999999</v>
      </c>
      <c r="CT6" s="79">
        <v>8.7317318159999999</v>
      </c>
      <c r="CU6" s="79">
        <v>19.091980000000003</v>
      </c>
      <c r="CV6" s="80">
        <v>31522</v>
      </c>
      <c r="CW6" s="80">
        <v>23142</v>
      </c>
      <c r="CX6" s="80">
        <v>23310</v>
      </c>
      <c r="CY6" s="81">
        <f t="shared" si="19"/>
        <v>73.948353530867323</v>
      </c>
      <c r="CZ6" s="80">
        <v>442.50682602384535</v>
      </c>
      <c r="DA6" s="80">
        <v>620</v>
      </c>
      <c r="DB6" s="80">
        <v>523</v>
      </c>
      <c r="DC6" s="80"/>
      <c r="DD6" s="80">
        <v>28589</v>
      </c>
      <c r="DE6" s="80">
        <v>27696</v>
      </c>
      <c r="DF6" s="80">
        <v>27279</v>
      </c>
      <c r="DG6" s="82">
        <f t="shared" si="20"/>
        <v>0.95417818041904234</v>
      </c>
      <c r="DH6" s="80">
        <v>638.90149738477021</v>
      </c>
      <c r="DI6" s="80">
        <v>491</v>
      </c>
      <c r="DJ6" s="80">
        <v>470</v>
      </c>
      <c r="DK6" s="80">
        <f t="shared" si="21"/>
        <v>0.73563765607665899</v>
      </c>
      <c r="DL6" s="81">
        <f t="shared" si="22"/>
        <v>118.19026718738506</v>
      </c>
      <c r="DM6" s="83">
        <v>29444</v>
      </c>
      <c r="DN6" s="84">
        <v>24999</v>
      </c>
      <c r="DO6" s="17">
        <v>23262</v>
      </c>
      <c r="DP6" s="85">
        <f t="shared" si="23"/>
        <v>0.79004211384322787</v>
      </c>
      <c r="DQ6" s="12">
        <v>556.83450769137539</v>
      </c>
      <c r="DR6" s="17">
        <v>395</v>
      </c>
      <c r="DS6" s="84">
        <v>382</v>
      </c>
      <c r="DT6" s="51">
        <f t="shared" si="24"/>
        <v>68.60207022437676</v>
      </c>
      <c r="DU6" s="51">
        <v>103568</v>
      </c>
      <c r="DV6" s="51">
        <f>VLOOKUP(A6,[2]Sheet1!$A$1:$F$49,6,FALSE)</f>
        <v>52037.876372438957</v>
      </c>
      <c r="DW6" s="51">
        <v>15811</v>
      </c>
      <c r="DX6" s="51">
        <v>100</v>
      </c>
      <c r="DY6" s="86">
        <f t="shared" si="25"/>
        <v>0.3038363803864611</v>
      </c>
      <c r="DZ6" s="87">
        <v>103568</v>
      </c>
      <c r="EA6" s="87">
        <f t="shared" ref="EA6:EA51" si="60">DV6</f>
        <v>52037.876372438957</v>
      </c>
      <c r="EB6" s="87">
        <v>12365</v>
      </c>
      <c r="EC6" s="86">
        <v>1</v>
      </c>
      <c r="ED6" s="86">
        <f t="shared" si="26"/>
        <v>0.23761538444618252</v>
      </c>
      <c r="EE6" s="178">
        <f>VLOOKUP(A6,'[3]County 15 24 population'!$A$1:$J$50,10,FALSE)</f>
        <v>103568</v>
      </c>
      <c r="EF6" s="178">
        <v>52037.876372438957</v>
      </c>
      <c r="EG6" s="178">
        <v>14931</v>
      </c>
      <c r="EH6" s="12">
        <v>100</v>
      </c>
      <c r="EI6" s="12">
        <f t="shared" ref="EI6:EI51" si="61">EG6/EF6*100</f>
        <v>28.69256211213871</v>
      </c>
      <c r="EJ6" s="184">
        <v>103927</v>
      </c>
      <c r="EK6" s="184">
        <v>41089.762798693679</v>
      </c>
      <c r="EL6" s="184">
        <v>10104</v>
      </c>
      <c r="EM6" s="21">
        <v>100</v>
      </c>
      <c r="EN6" s="88">
        <f t="shared" si="27"/>
        <v>0.24590066507566272</v>
      </c>
      <c r="EO6" s="89">
        <v>103927</v>
      </c>
      <c r="EP6" s="89">
        <v>41089.762798693679</v>
      </c>
      <c r="EQ6" s="172">
        <v>7784</v>
      </c>
      <c r="ER6" s="85">
        <v>1</v>
      </c>
      <c r="ES6" s="85">
        <f t="shared" si="28"/>
        <v>0.18943891299969901</v>
      </c>
      <c r="ET6" s="12">
        <v>103927</v>
      </c>
      <c r="EU6" s="12">
        <v>41089.762798693679</v>
      </c>
      <c r="EV6" s="178">
        <v>6126</v>
      </c>
      <c r="EW6" s="12">
        <v>100</v>
      </c>
      <c r="EX6" s="85">
        <f t="shared" ref="EX6:EX51" si="62">EV6/EU6</f>
        <v>0.14908822983506628</v>
      </c>
      <c r="EY6" s="21">
        <v>2603</v>
      </c>
      <c r="EZ6" s="21">
        <v>5469</v>
      </c>
      <c r="FA6" s="21">
        <v>100</v>
      </c>
      <c r="FB6" s="21">
        <f t="shared" si="29"/>
        <v>210.10372646945831</v>
      </c>
      <c r="FC6" s="21">
        <f t="shared" si="30"/>
        <v>2603</v>
      </c>
      <c r="FD6" s="21">
        <f>VLOOKUP(A6,'[1]KP 2021'!$A$1:$O$51,6,FALSE)</f>
        <v>1311</v>
      </c>
      <c r="FE6" s="21">
        <v>100</v>
      </c>
      <c r="FF6" s="90">
        <f t="shared" si="31"/>
        <v>0.5036496350364964</v>
      </c>
      <c r="FG6" s="91">
        <v>2603</v>
      </c>
      <c r="FH6" s="179">
        <v>1476</v>
      </c>
      <c r="FI6" s="12">
        <v>100</v>
      </c>
      <c r="FJ6" s="92">
        <f>FH6/FG6</f>
        <v>0.5670380330388014</v>
      </c>
      <c r="FK6" s="75">
        <v>409</v>
      </c>
      <c r="FL6" s="75">
        <v>1073</v>
      </c>
      <c r="FM6" s="75">
        <v>100</v>
      </c>
      <c r="FN6" s="92">
        <f t="shared" si="33"/>
        <v>2.6234718826405867</v>
      </c>
      <c r="FO6" s="76">
        <f t="shared" si="34"/>
        <v>409</v>
      </c>
      <c r="FP6" s="76">
        <f>VLOOKUP(A6,'[1]KP 2021'!$A$1:$O$51,15,FALSE)</f>
        <v>376</v>
      </c>
      <c r="FQ6" s="92">
        <v>1</v>
      </c>
      <c r="FR6" s="92">
        <f t="shared" si="35"/>
        <v>0.9193154034229829</v>
      </c>
      <c r="FS6" s="17">
        <v>409</v>
      </c>
      <c r="FT6" s="179">
        <v>242</v>
      </c>
      <c r="FU6" s="93">
        <v>100</v>
      </c>
      <c r="FV6" s="92">
        <f t="shared" si="36"/>
        <v>0.59168704156479213</v>
      </c>
      <c r="FW6" s="75">
        <v>582</v>
      </c>
      <c r="FX6" s="75">
        <v>0</v>
      </c>
      <c r="FY6" s="75">
        <v>100</v>
      </c>
      <c r="FZ6" s="92">
        <f t="shared" si="37"/>
        <v>0</v>
      </c>
      <c r="GA6" s="94">
        <f t="shared" si="38"/>
        <v>582</v>
      </c>
      <c r="GB6" s="76">
        <f>VLOOKUP(A6,'[1]PWID 2021'!$A$1:$F$50,6,FALSE)</f>
        <v>0</v>
      </c>
      <c r="GC6" s="92">
        <v>1</v>
      </c>
      <c r="GD6" s="92">
        <f t="shared" si="39"/>
        <v>0</v>
      </c>
      <c r="GE6" s="17">
        <f>VLOOKUP(A6,'[4]KPSE post county TWG'!$A$4:$U$52,16,FALSE)</f>
        <v>582</v>
      </c>
      <c r="GF6" s="179">
        <v>76</v>
      </c>
      <c r="GG6" s="76">
        <v>100</v>
      </c>
      <c r="GH6" s="92">
        <f>GF6/GE6</f>
        <v>0.13058419243986255</v>
      </c>
      <c r="GI6" s="75">
        <v>582</v>
      </c>
      <c r="GJ6" s="76">
        <v>0</v>
      </c>
      <c r="GK6" s="92">
        <v>1</v>
      </c>
      <c r="GL6" s="92">
        <f t="shared" si="40"/>
        <v>0</v>
      </c>
      <c r="GM6" s="76">
        <f t="shared" si="41"/>
        <v>582</v>
      </c>
      <c r="GN6" s="76">
        <v>0</v>
      </c>
      <c r="GO6" s="92">
        <v>1</v>
      </c>
      <c r="GP6" s="92">
        <f t="shared" si="42"/>
        <v>0</v>
      </c>
      <c r="GQ6" s="75">
        <v>582</v>
      </c>
      <c r="GR6" s="76">
        <v>0</v>
      </c>
      <c r="GS6" s="92">
        <v>1</v>
      </c>
      <c r="GT6" s="92">
        <f t="shared" si="43"/>
        <v>0</v>
      </c>
      <c r="GU6" s="76">
        <v>9</v>
      </c>
      <c r="GV6" s="17">
        <v>0</v>
      </c>
      <c r="GW6" s="25">
        <v>100</v>
      </c>
      <c r="GX6" s="95">
        <f t="shared" si="44"/>
        <v>0</v>
      </c>
      <c r="GY6" s="96"/>
      <c r="GZ6" s="96"/>
      <c r="HA6" s="96"/>
      <c r="HB6" s="96"/>
      <c r="HC6" s="76">
        <v>9</v>
      </c>
      <c r="HD6" s="4">
        <v>0</v>
      </c>
      <c r="HE6" s="25">
        <v>100</v>
      </c>
      <c r="HF6" s="96">
        <f>HD6/HC6</f>
        <v>0</v>
      </c>
      <c r="HG6" s="12">
        <v>11160</v>
      </c>
      <c r="HH6" s="17">
        <v>1329</v>
      </c>
      <c r="HI6" s="17">
        <v>100</v>
      </c>
      <c r="HK6" s="85">
        <f t="shared" ref="HK6:HK51" si="63">HH6/HG6</f>
        <v>0.11908602150537634</v>
      </c>
      <c r="HL6" s="21">
        <v>11160</v>
      </c>
      <c r="HM6" s="21">
        <v>1458</v>
      </c>
      <c r="HN6" s="12"/>
      <c r="HO6" s="21">
        <v>100</v>
      </c>
      <c r="HP6" s="90">
        <f t="shared" ref="HP6:HP51" si="64">HM6/HL6</f>
        <v>0.13064516129032258</v>
      </c>
      <c r="HQ6" s="173">
        <v>11160</v>
      </c>
      <c r="HR6" s="17">
        <v>1464</v>
      </c>
      <c r="HS6" s="12"/>
      <c r="HT6" s="17">
        <v>100</v>
      </c>
      <c r="HU6" s="86">
        <f t="shared" ref="HU6:HU51" si="65">HR6/HQ6</f>
        <v>0.13118279569892474</v>
      </c>
      <c r="HV6" s="12">
        <v>2603</v>
      </c>
      <c r="HW6" s="12">
        <v>78</v>
      </c>
      <c r="HX6" s="26">
        <f t="shared" si="45"/>
        <v>2.9965424510180562E-2</v>
      </c>
      <c r="HY6" s="12">
        <v>409</v>
      </c>
      <c r="HZ6" s="12">
        <v>2</v>
      </c>
      <c r="IA6" s="26">
        <f t="shared" si="46"/>
        <v>4.8899755501222494E-3</v>
      </c>
      <c r="IB6" s="12">
        <v>582</v>
      </c>
      <c r="IC6" s="12">
        <v>3</v>
      </c>
      <c r="ID6" s="26">
        <f t="shared" si="47"/>
        <v>5.1546391752577319E-3</v>
      </c>
      <c r="IE6" s="12">
        <v>9</v>
      </c>
      <c r="IF6" s="12"/>
      <c r="IG6" s="51"/>
      <c r="IH6" s="51">
        <f t="shared" si="48"/>
        <v>2603</v>
      </c>
      <c r="II6" s="51">
        <f>VLOOKUP(A6,'[1]Prep 2021'!$A$1:$H$50,2,FALSE)</f>
        <v>78</v>
      </c>
      <c r="IJ6" s="51"/>
      <c r="IK6" s="51">
        <f t="shared" si="49"/>
        <v>409</v>
      </c>
      <c r="IL6" s="51">
        <f>VLOOKUP(A6,'[1]Prep 2021'!$A$1:$H$50,3,FALSE)</f>
        <v>2</v>
      </c>
      <c r="IM6" s="51"/>
      <c r="IN6" s="51">
        <f t="shared" si="50"/>
        <v>582</v>
      </c>
      <c r="IO6" s="51">
        <f>VLOOKUP(A6,'[1]Prep 2021'!$A$1:$H$50,5,FALSE)</f>
        <v>3</v>
      </c>
      <c r="IP6" s="51"/>
      <c r="IQ6" s="51"/>
      <c r="IR6" s="51"/>
      <c r="IS6" s="51"/>
      <c r="IT6" s="12">
        <v>2603</v>
      </c>
      <c r="IU6" s="17">
        <f>VLOOKUP(A6,'[1]Prep all counties'!$A$1:$M$50,8,FALSE)</f>
        <v>334</v>
      </c>
      <c r="IV6" s="12">
        <f t="shared" si="51"/>
        <v>12.831348444102957</v>
      </c>
      <c r="IW6" s="12">
        <v>409</v>
      </c>
      <c r="IX6" s="17">
        <f>VLOOKUP(A6,'[1]Prep all counties'!$A$1:$M$50,10,FALSE)</f>
        <v>27</v>
      </c>
      <c r="IY6" s="12">
        <f>IX6/IW6*100</f>
        <v>6.6014669926650367</v>
      </c>
      <c r="IZ6" s="12">
        <v>582</v>
      </c>
      <c r="JA6" s="17">
        <f>VLOOKUP(A6,'[1]Prep all counties'!$A$1:$M$50,11,FALSE)</f>
        <v>5</v>
      </c>
      <c r="JB6" s="12">
        <f>JA6/IZ6*100</f>
        <v>0.85910652920962205</v>
      </c>
      <c r="JC6" s="21">
        <v>9</v>
      </c>
      <c r="JD6" s="97"/>
      <c r="JE6" s="51"/>
      <c r="JF6" s="51">
        <v>52037.876372438957</v>
      </c>
      <c r="JG6" s="51">
        <v>0</v>
      </c>
      <c r="JH6" s="96">
        <f t="shared" si="52"/>
        <v>0</v>
      </c>
      <c r="JI6" s="51">
        <f t="shared" si="53"/>
        <v>52037.876372438957</v>
      </c>
      <c r="JJ6" s="51">
        <f>VLOOKUP(A6,'[1]Prep 2021'!$A$1:$H$50,8,FALSE)</f>
        <v>19</v>
      </c>
      <c r="JK6" s="96"/>
      <c r="JL6" s="51">
        <v>52037.876372438957</v>
      </c>
      <c r="JM6" s="51">
        <f>VLOOKUP(A6,[1]PREP2!$A$1:$M$50,7,FALSE)</f>
        <v>70</v>
      </c>
      <c r="JN6" s="51"/>
      <c r="JO6" s="51">
        <v>2</v>
      </c>
      <c r="JP6" s="51">
        <v>56</v>
      </c>
      <c r="JQ6" s="51">
        <v>71</v>
      </c>
      <c r="JR6" s="51">
        <f t="shared" si="54"/>
        <v>85</v>
      </c>
      <c r="JS6" s="51">
        <f t="shared" ref="JS6:JS51" si="66">II6+IL6+IO6+IR6+JJ6</f>
        <v>102</v>
      </c>
      <c r="JT6" s="51">
        <f t="shared" si="55"/>
        <v>507</v>
      </c>
      <c r="JU6" s="96">
        <v>0.66755864000798759</v>
      </c>
      <c r="JV6" s="96">
        <v>0.99753904401325133</v>
      </c>
      <c r="JW6" s="96">
        <v>0.81269570167947625</v>
      </c>
      <c r="JX6" s="26">
        <v>0.66755864000798759</v>
      </c>
      <c r="JY6" s="26">
        <v>0.66591580757635416</v>
      </c>
      <c r="JZ6" s="98">
        <v>0.54118691449772016</v>
      </c>
      <c r="KA6" s="99">
        <v>0.91436460817659404</v>
      </c>
      <c r="KB6" s="100">
        <v>0.99796239696211908</v>
      </c>
      <c r="KC6" s="101">
        <v>90</v>
      </c>
      <c r="KD6" s="99">
        <f t="shared" si="56"/>
        <v>0.91436460817659404</v>
      </c>
      <c r="KE6" s="99">
        <v>0.62638243362821422</v>
      </c>
      <c r="KF6" s="99">
        <v>0.17951452018969147</v>
      </c>
      <c r="KG6" s="96">
        <v>0.88250370208264228</v>
      </c>
      <c r="KH6" s="59">
        <v>0.99933562174731483</v>
      </c>
      <c r="KI6" s="102">
        <v>93.1</v>
      </c>
      <c r="KJ6" s="26">
        <f t="shared" si="57"/>
        <v>0.88250370208264228</v>
      </c>
      <c r="KK6" s="26">
        <v>0.58710866556021113</v>
      </c>
      <c r="KL6" s="98">
        <v>0.74902705543050085</v>
      </c>
      <c r="KM6" s="103" t="s">
        <v>231</v>
      </c>
    </row>
    <row r="7" spans="1:299" x14ac:dyDescent="0.35">
      <c r="A7" s="14" t="s">
        <v>2</v>
      </c>
      <c r="B7" s="48">
        <v>1670570</v>
      </c>
      <c r="C7" s="49">
        <v>812146</v>
      </c>
      <c r="D7" s="49">
        <v>858389</v>
      </c>
      <c r="E7" s="50">
        <f t="shared" si="0"/>
        <v>946.128154018749</v>
      </c>
      <c r="F7" s="51">
        <f t="shared" si="1"/>
        <v>1056.9392695402057</v>
      </c>
      <c r="G7" s="52">
        <v>0.19409999999999999</v>
      </c>
      <c r="H7" s="12">
        <v>320.12854850191286</v>
      </c>
      <c r="I7" s="21">
        <v>28</v>
      </c>
      <c r="J7" s="11">
        <v>0.54521757550119354</v>
      </c>
      <c r="K7" s="21">
        <v>653.13036243163458</v>
      </c>
      <c r="L7" s="21">
        <f t="shared" si="2"/>
        <v>28</v>
      </c>
      <c r="M7" s="53">
        <v>0.63243322812720104</v>
      </c>
      <c r="N7" s="12">
        <v>795.5484279979413</v>
      </c>
      <c r="O7" s="54">
        <f t="shared" si="3"/>
        <v>29</v>
      </c>
      <c r="P7" s="55">
        <v>2.5572300000000003E-2</v>
      </c>
      <c r="Q7" s="56">
        <v>3.7127E-2</v>
      </c>
      <c r="R7" s="57">
        <v>1.3736099999999999E-2</v>
      </c>
      <c r="S7" s="58">
        <v>2.6549667000638068E-2</v>
      </c>
      <c r="T7" s="58">
        <v>1.8174573036167901E-2</v>
      </c>
      <c r="U7" s="58">
        <v>3.4736581545512402E-2</v>
      </c>
      <c r="V7" s="55">
        <v>2.4519943096577606E-2</v>
      </c>
      <c r="W7" s="56">
        <v>1.6045810009284601E-2</v>
      </c>
      <c r="X7" s="59">
        <v>3.32386615120134E-2</v>
      </c>
      <c r="Y7" s="24">
        <v>7.5902441313452432E-3</v>
      </c>
      <c r="Z7" s="24">
        <v>6.0721953050761942E-3</v>
      </c>
      <c r="AA7" s="24">
        <v>1.5527999999999997E-2</v>
      </c>
      <c r="AB7" s="12">
        <v>320.12854850191286</v>
      </c>
      <c r="AC7" s="12">
        <v>4.9709561011377019</v>
      </c>
      <c r="AD7" s="12">
        <v>315.15759240077517</v>
      </c>
      <c r="AE7" s="60">
        <f t="shared" si="4"/>
        <v>2.0535759468775647E-2</v>
      </c>
      <c r="AF7" s="61">
        <f t="shared" si="5"/>
        <v>1.6428607575020519E-2</v>
      </c>
      <c r="AG7" s="3">
        <f t="shared" si="6"/>
        <v>4.3617406040095487E-2</v>
      </c>
      <c r="AH7" s="21">
        <v>653.13036243163458</v>
      </c>
      <c r="AI7" s="12">
        <f t="shared" si="7"/>
        <v>28.487852215295334</v>
      </c>
      <c r="AJ7" s="62">
        <f t="shared" si="8"/>
        <v>624.64251021633925</v>
      </c>
      <c r="AK7" s="60">
        <f t="shared" si="9"/>
        <v>2.5792605865201764E-2</v>
      </c>
      <c r="AL7" s="63">
        <f t="shared" si="10"/>
        <v>2.0634084692161412E-2</v>
      </c>
      <c r="AM7" s="3">
        <f t="shared" si="11"/>
        <v>5.0594658250176089E-2</v>
      </c>
      <c r="AN7" s="12">
        <f t="shared" si="12"/>
        <v>795.5484279979413</v>
      </c>
      <c r="AO7" s="12">
        <f t="shared" si="13"/>
        <v>40.250500836020656</v>
      </c>
      <c r="AP7" s="62">
        <f t="shared" si="14"/>
        <v>755.2979271619206</v>
      </c>
      <c r="AQ7" s="5" t="s">
        <v>60</v>
      </c>
      <c r="AR7" s="5"/>
      <c r="AS7" s="5" t="s">
        <v>60</v>
      </c>
      <c r="AT7" s="64">
        <v>33.1</v>
      </c>
      <c r="AU7" s="65">
        <v>21.5</v>
      </c>
      <c r="AV7" s="66">
        <v>44.5</v>
      </c>
      <c r="AW7" s="67">
        <v>20.6</v>
      </c>
      <c r="AX7" s="68">
        <v>31.8</v>
      </c>
      <c r="AY7" s="69">
        <v>9.6</v>
      </c>
      <c r="AZ7" s="65">
        <v>34.4</v>
      </c>
      <c r="BA7" s="66">
        <v>18.8</v>
      </c>
      <c r="BB7" s="70">
        <v>51.4</v>
      </c>
      <c r="BC7" s="71">
        <v>43.8</v>
      </c>
      <c r="BD7" s="72">
        <v>63.3</v>
      </c>
      <c r="BE7" s="104">
        <v>97.3</v>
      </c>
      <c r="BF7" s="74">
        <v>3716</v>
      </c>
      <c r="BG7" s="12">
        <f t="shared" si="15"/>
        <v>4.5755319856281993</v>
      </c>
      <c r="BH7" s="17">
        <v>1353</v>
      </c>
      <c r="BI7" s="12">
        <f t="shared" si="16"/>
        <v>1.665956613712313</v>
      </c>
      <c r="BJ7" s="17">
        <v>413</v>
      </c>
      <c r="BK7" s="75">
        <v>518</v>
      </c>
      <c r="BL7" s="75">
        <v>5.2376636243499117</v>
      </c>
      <c r="BM7" s="75">
        <v>1.9070395273803635</v>
      </c>
      <c r="BN7" s="75">
        <f>VLOOKUP(A7,[1]Sheet6!$A$1:$D$49,2,FALSE)</f>
        <v>59820</v>
      </c>
      <c r="BO7" s="75">
        <v>55810</v>
      </c>
      <c r="BP7" s="75">
        <v>501</v>
      </c>
      <c r="BQ7" s="75">
        <v>12875</v>
      </c>
      <c r="BR7" s="75">
        <v>13376</v>
      </c>
      <c r="BS7" s="75">
        <v>4421</v>
      </c>
      <c r="BT7" s="76">
        <v>26.328635540508621</v>
      </c>
      <c r="BU7" s="76">
        <v>35.030706243602864</v>
      </c>
      <c r="BV7" s="76"/>
      <c r="BW7" s="76"/>
      <c r="BX7" s="76">
        <v>61766</v>
      </c>
      <c r="BY7" s="76">
        <v>60061</v>
      </c>
      <c r="BZ7" s="76">
        <v>596</v>
      </c>
      <c r="CA7" s="76">
        <v>13458</v>
      </c>
      <c r="CB7" s="76">
        <v>14054</v>
      </c>
      <c r="CC7" s="76">
        <v>31881</v>
      </c>
      <c r="CD7" s="76">
        <v>23.399543797139575</v>
      </c>
      <c r="CE7" s="76">
        <v>76.480578078953059</v>
      </c>
      <c r="CF7" s="75">
        <f t="shared" si="17"/>
        <v>63918</v>
      </c>
      <c r="CG7" s="2">
        <f t="shared" si="17"/>
        <v>55242</v>
      </c>
      <c r="CH7" s="2">
        <v>491</v>
      </c>
      <c r="CI7" s="2">
        <v>11740</v>
      </c>
      <c r="CJ7" s="75">
        <f t="shared" si="18"/>
        <v>12231</v>
      </c>
      <c r="CK7" s="2">
        <f>VLOOKUP(A7,'[1]KP 2021'!$A$1:$AK$51,37)</f>
        <v>20264</v>
      </c>
      <c r="CL7" s="77">
        <f t="shared" si="58"/>
        <v>0.22140762463343108</v>
      </c>
      <c r="CM7" s="77">
        <f t="shared" si="59"/>
        <v>0.58822996995040011</v>
      </c>
      <c r="CN7" s="17">
        <v>246863</v>
      </c>
      <c r="CO7" s="17">
        <v>73973</v>
      </c>
      <c r="CP7" s="17">
        <v>172890</v>
      </c>
      <c r="CQ7" s="12">
        <v>70.034796628089268</v>
      </c>
      <c r="CR7" s="78">
        <v>20.6</v>
      </c>
      <c r="CS7" s="79">
        <v>21.556750000000001</v>
      </c>
      <c r="CT7" s="79">
        <v>11.5094040057</v>
      </c>
      <c r="CU7" s="79">
        <v>19.008550000000003</v>
      </c>
      <c r="CV7" s="80">
        <v>58642</v>
      </c>
      <c r="CW7" s="80">
        <v>50804</v>
      </c>
      <c r="CX7" s="80">
        <v>51110</v>
      </c>
      <c r="CY7" s="81">
        <f t="shared" si="19"/>
        <v>87.155963302752298</v>
      </c>
      <c r="CZ7" s="80">
        <v>1466.7423772395575</v>
      </c>
      <c r="DA7" s="80">
        <v>1524</v>
      </c>
      <c r="DB7" s="80">
        <v>1472</v>
      </c>
      <c r="DC7" s="80"/>
      <c r="DD7" s="80">
        <v>61766</v>
      </c>
      <c r="DE7" s="80">
        <v>60061</v>
      </c>
      <c r="DF7" s="80">
        <v>55231</v>
      </c>
      <c r="DG7" s="82">
        <f t="shared" si="20"/>
        <v>0.89419745491046854</v>
      </c>
      <c r="DH7" s="80">
        <v>1462.1235155372615</v>
      </c>
      <c r="DI7" s="80">
        <v>1406</v>
      </c>
      <c r="DJ7" s="80">
        <v>1382</v>
      </c>
      <c r="DK7" s="80">
        <f t="shared" si="21"/>
        <v>0.94520058347613689</v>
      </c>
      <c r="DL7" s="81">
        <f t="shared" si="22"/>
        <v>100.358455775331</v>
      </c>
      <c r="DM7" s="83">
        <v>63918</v>
      </c>
      <c r="DN7" s="84">
        <v>55242</v>
      </c>
      <c r="DO7" s="17">
        <v>45748</v>
      </c>
      <c r="DP7" s="85">
        <f t="shared" si="23"/>
        <v>0.71572952845833726</v>
      </c>
      <c r="DQ7" s="12">
        <v>1404.9315109231954</v>
      </c>
      <c r="DR7" s="17">
        <v>1248</v>
      </c>
      <c r="DS7" s="84">
        <v>1247</v>
      </c>
      <c r="DT7" s="51">
        <f t="shared" si="24"/>
        <v>88.758775093640182</v>
      </c>
      <c r="DU7" s="51">
        <v>193526</v>
      </c>
      <c r="DV7" s="51">
        <f>VLOOKUP(A7,[2]Sheet1!$A$1:$F$49,6,FALSE)</f>
        <v>94831.169103970096</v>
      </c>
      <c r="DW7" s="51">
        <v>17833</v>
      </c>
      <c r="DX7" s="51">
        <v>100</v>
      </c>
      <c r="DY7" s="86">
        <f t="shared" si="25"/>
        <v>0.1880499857641576</v>
      </c>
      <c r="DZ7" s="87">
        <v>193526</v>
      </c>
      <c r="EA7" s="87">
        <f t="shared" si="60"/>
        <v>94831.169103970096</v>
      </c>
      <c r="EB7" s="87">
        <v>10926</v>
      </c>
      <c r="EC7" s="86">
        <v>1</v>
      </c>
      <c r="ED7" s="86">
        <f t="shared" si="26"/>
        <v>0.11521528315253665</v>
      </c>
      <c r="EE7" s="178">
        <f>VLOOKUP(A7,'[3]County 15 24 population'!$A$1:$J$50,10,FALSE)</f>
        <v>193526</v>
      </c>
      <c r="EF7" s="178">
        <v>94831.169103970096</v>
      </c>
      <c r="EG7" s="178">
        <v>7875</v>
      </c>
      <c r="EH7" s="12">
        <v>100</v>
      </c>
      <c r="EI7" s="12">
        <f t="shared" si="61"/>
        <v>8.3042316934488944</v>
      </c>
      <c r="EJ7" s="184">
        <v>192359</v>
      </c>
      <c r="EK7" s="184">
        <v>57060.670296562275</v>
      </c>
      <c r="EL7" s="184">
        <v>9966</v>
      </c>
      <c r="EM7" s="21">
        <v>100</v>
      </c>
      <c r="EN7" s="88">
        <f t="shared" si="27"/>
        <v>0.17465620274356328</v>
      </c>
      <c r="EO7" s="89">
        <v>192359</v>
      </c>
      <c r="EP7" s="89">
        <v>57060.670296562275</v>
      </c>
      <c r="EQ7" s="172">
        <v>7932</v>
      </c>
      <c r="ER7" s="85">
        <v>1</v>
      </c>
      <c r="ES7" s="85">
        <f t="shared" si="28"/>
        <v>0.13900993379108409</v>
      </c>
      <c r="ET7" s="12">
        <v>192359</v>
      </c>
      <c r="EU7" s="12">
        <v>57060.670296562275</v>
      </c>
      <c r="EV7" s="178">
        <v>5094</v>
      </c>
      <c r="EW7" s="12">
        <v>100</v>
      </c>
      <c r="EX7" s="85">
        <f t="shared" si="62"/>
        <v>8.9273399234970033E-2</v>
      </c>
      <c r="EY7" s="21">
        <v>3716</v>
      </c>
      <c r="EZ7" s="21">
        <v>4364</v>
      </c>
      <c r="FA7" s="21">
        <v>100</v>
      </c>
      <c r="FB7" s="21">
        <f t="shared" si="29"/>
        <v>117.43810548977396</v>
      </c>
      <c r="FC7" s="21">
        <f t="shared" si="30"/>
        <v>3716</v>
      </c>
      <c r="FD7" s="21">
        <f>VLOOKUP(A7,'[1]KP 2021'!$A$1:$O$51,6,FALSE)</f>
        <v>3166</v>
      </c>
      <c r="FE7" s="21">
        <v>100</v>
      </c>
      <c r="FF7" s="90">
        <f t="shared" si="31"/>
        <v>0.85199138858988155</v>
      </c>
      <c r="FG7" s="91">
        <v>3716</v>
      </c>
      <c r="FH7" s="179">
        <v>1131</v>
      </c>
      <c r="FI7" s="12">
        <v>100</v>
      </c>
      <c r="FJ7" s="92">
        <f t="shared" si="32"/>
        <v>0.30435952637244351</v>
      </c>
      <c r="FK7" s="75">
        <v>1353</v>
      </c>
      <c r="FL7" s="75">
        <v>2321</v>
      </c>
      <c r="FM7" s="75">
        <v>100</v>
      </c>
      <c r="FN7" s="92">
        <f t="shared" si="33"/>
        <v>1.7154471544715446</v>
      </c>
      <c r="FO7" s="76">
        <f t="shared" si="34"/>
        <v>1353</v>
      </c>
      <c r="FP7" s="76">
        <f>VLOOKUP(A7,'[1]KP 2021'!$A$1:$O$51,15,FALSE)</f>
        <v>1910</v>
      </c>
      <c r="FQ7" s="92">
        <v>1</v>
      </c>
      <c r="FR7" s="92">
        <f t="shared" si="35"/>
        <v>1.4116777531411677</v>
      </c>
      <c r="FS7" s="17">
        <v>1353</v>
      </c>
      <c r="FT7" s="179">
        <v>933</v>
      </c>
      <c r="FU7" s="93">
        <v>100</v>
      </c>
      <c r="FV7" s="92">
        <f t="shared" si="36"/>
        <v>0.68957871396895787</v>
      </c>
      <c r="FW7" s="75">
        <v>413</v>
      </c>
      <c r="FX7" s="75">
        <v>0</v>
      </c>
      <c r="FY7" s="75">
        <v>100</v>
      </c>
      <c r="FZ7" s="92">
        <f t="shared" si="37"/>
        <v>0</v>
      </c>
      <c r="GA7" s="94">
        <f t="shared" si="38"/>
        <v>413</v>
      </c>
      <c r="GB7" s="76">
        <f>VLOOKUP(A7,'[1]PWID 2021'!$A$1:$F$50,6,FALSE)</f>
        <v>0</v>
      </c>
      <c r="GC7" s="92">
        <v>1</v>
      </c>
      <c r="GD7" s="92">
        <f t="shared" si="39"/>
        <v>0</v>
      </c>
      <c r="GE7" s="17">
        <f>VLOOKUP(A7,'[4]KPSE post county TWG'!$A$4:$U$52,16,FALSE)</f>
        <v>413</v>
      </c>
      <c r="GF7" s="179">
        <v>0</v>
      </c>
      <c r="GG7" s="76">
        <v>100</v>
      </c>
      <c r="GH7" s="92">
        <f>GF7/GE7</f>
        <v>0</v>
      </c>
      <c r="GI7" s="75">
        <v>413</v>
      </c>
      <c r="GJ7" s="76">
        <v>0</v>
      </c>
      <c r="GK7" s="92">
        <v>1</v>
      </c>
      <c r="GL7" s="92">
        <f t="shared" si="40"/>
        <v>0</v>
      </c>
      <c r="GM7" s="76">
        <f t="shared" si="41"/>
        <v>413</v>
      </c>
      <c r="GN7" s="76">
        <v>0</v>
      </c>
      <c r="GO7" s="92">
        <v>1</v>
      </c>
      <c r="GP7" s="92">
        <f t="shared" si="42"/>
        <v>0</v>
      </c>
      <c r="GQ7" s="75">
        <v>413</v>
      </c>
      <c r="GR7" s="76">
        <v>0</v>
      </c>
      <c r="GS7" s="92">
        <v>1</v>
      </c>
      <c r="GT7" s="92">
        <f t="shared" si="43"/>
        <v>0</v>
      </c>
      <c r="GU7" s="76">
        <v>518</v>
      </c>
      <c r="GV7" s="17">
        <v>0</v>
      </c>
      <c r="GW7" s="25">
        <v>100</v>
      </c>
      <c r="GX7" s="95">
        <f t="shared" si="44"/>
        <v>0</v>
      </c>
      <c r="GY7" s="96"/>
      <c r="GZ7" s="96"/>
      <c r="HA7" s="96"/>
      <c r="HB7" s="96"/>
      <c r="HC7" s="76">
        <v>518</v>
      </c>
      <c r="HD7" s="4">
        <v>0</v>
      </c>
      <c r="HE7" s="25">
        <v>100</v>
      </c>
      <c r="HF7" s="96">
        <f>HD7/HC7</f>
        <v>0</v>
      </c>
      <c r="HG7" s="12">
        <v>17053</v>
      </c>
      <c r="HH7" s="17">
        <v>10</v>
      </c>
      <c r="HI7" s="17">
        <v>100</v>
      </c>
      <c r="HK7" s="85">
        <f t="shared" si="63"/>
        <v>5.8640708379757223E-4</v>
      </c>
      <c r="HL7" s="21">
        <v>17053</v>
      </c>
      <c r="HM7" s="21">
        <v>10</v>
      </c>
      <c r="HN7" s="12"/>
      <c r="HO7" s="21">
        <v>100</v>
      </c>
      <c r="HP7" s="90">
        <f t="shared" si="64"/>
        <v>5.8640708379757223E-4</v>
      </c>
      <c r="HQ7" s="173">
        <v>17053</v>
      </c>
      <c r="HR7" s="17">
        <v>10</v>
      </c>
      <c r="HS7" s="12"/>
      <c r="HT7" s="17">
        <v>100</v>
      </c>
      <c r="HU7" s="86">
        <f t="shared" si="65"/>
        <v>5.8640708379757223E-4</v>
      </c>
      <c r="HV7" s="12">
        <v>3716</v>
      </c>
      <c r="HW7" s="12">
        <v>106</v>
      </c>
      <c r="HX7" s="26">
        <f t="shared" si="45"/>
        <v>2.8525296017222819E-2</v>
      </c>
      <c r="HY7" s="12">
        <v>1353</v>
      </c>
      <c r="HZ7" s="12">
        <v>53</v>
      </c>
      <c r="IA7" s="26">
        <f t="shared" si="46"/>
        <v>3.9172209903917218E-2</v>
      </c>
      <c r="IB7" s="12">
        <v>413</v>
      </c>
      <c r="IC7" s="12">
        <v>1</v>
      </c>
      <c r="ID7" s="26">
        <f t="shared" si="47"/>
        <v>2.4213075060532689E-3</v>
      </c>
      <c r="IE7" s="12">
        <v>518</v>
      </c>
      <c r="IF7" s="12"/>
      <c r="IG7" s="51"/>
      <c r="IH7" s="51">
        <f t="shared" si="48"/>
        <v>3716</v>
      </c>
      <c r="II7" s="51">
        <f>VLOOKUP(A7,'[1]Prep 2021'!$A$1:$H$50,2,FALSE)</f>
        <v>106</v>
      </c>
      <c r="IJ7" s="51"/>
      <c r="IK7" s="51">
        <f t="shared" si="49"/>
        <v>1353</v>
      </c>
      <c r="IL7" s="51">
        <f>VLOOKUP(A7,'[1]Prep 2021'!$A$1:$H$50,3,FALSE)</f>
        <v>56</v>
      </c>
      <c r="IM7" s="51"/>
      <c r="IN7" s="51">
        <f t="shared" si="50"/>
        <v>413</v>
      </c>
      <c r="IO7" s="51">
        <f>VLOOKUP(A7,'[1]Prep 2021'!$A$1:$H$50,5,FALSE)</f>
        <v>1</v>
      </c>
      <c r="IP7" s="51"/>
      <c r="IQ7" s="51"/>
      <c r="IR7" s="51"/>
      <c r="IS7" s="51"/>
      <c r="IT7" s="12">
        <v>3716</v>
      </c>
      <c r="IU7" s="17">
        <f>VLOOKUP(A7,'[1]Prep all counties'!$A$1:$M$50,8,FALSE)</f>
        <v>170</v>
      </c>
      <c r="IV7" s="12">
        <f t="shared" si="51"/>
        <v>4.5748116254036599</v>
      </c>
      <c r="IW7" s="12">
        <v>1353</v>
      </c>
      <c r="IX7" s="17">
        <f>VLOOKUP(A7,'[1]Prep all counties'!$A$1:$M$50,10,FALSE)</f>
        <v>50</v>
      </c>
      <c r="IY7" s="12">
        <f>IX7/IW7*100</f>
        <v>3.6954915003695494</v>
      </c>
      <c r="IZ7" s="12">
        <v>413</v>
      </c>
      <c r="JA7" s="17" t="e">
        <f>VLOOKUP(A7,'[1]Prep all counties'!$A$1:$M$50,11,FALSE)</f>
        <v>#REF!</v>
      </c>
      <c r="JB7" s="12" t="e">
        <f>JA7/IZ7*100</f>
        <v>#REF!</v>
      </c>
      <c r="JC7" s="21">
        <v>518</v>
      </c>
      <c r="JD7" s="97"/>
      <c r="JE7" s="51"/>
      <c r="JF7" s="51">
        <v>94831.169103970096</v>
      </c>
      <c r="JG7" s="51">
        <v>0</v>
      </c>
      <c r="JH7" s="96">
        <f t="shared" si="52"/>
        <v>0</v>
      </c>
      <c r="JI7" s="51">
        <f t="shared" si="53"/>
        <v>94831.169103970096</v>
      </c>
      <c r="JJ7" s="51">
        <f>VLOOKUP(A7,'[1]Prep 2021'!$A$1:$H$50,8,FALSE)</f>
        <v>255</v>
      </c>
      <c r="JK7" s="96"/>
      <c r="JL7" s="51">
        <v>94831.169103970096</v>
      </c>
      <c r="JM7" s="51">
        <f>VLOOKUP(A7,[1]PREP2!$A$1:$M$50,7,FALSE)</f>
        <v>170</v>
      </c>
      <c r="JN7" s="51"/>
      <c r="JO7" s="51">
        <v>43</v>
      </c>
      <c r="JP7" s="51">
        <v>315</v>
      </c>
      <c r="JQ7" s="51">
        <v>172</v>
      </c>
      <c r="JR7" s="51">
        <f t="shared" si="54"/>
        <v>203</v>
      </c>
      <c r="JS7" s="51">
        <f t="shared" si="66"/>
        <v>418</v>
      </c>
      <c r="JT7" s="51" t="e">
        <f t="shared" si="55"/>
        <v>#REF!</v>
      </c>
      <c r="JU7" s="96">
        <v>0.81637856799746511</v>
      </c>
      <c r="JV7" s="96">
        <v>0.99992257065427792</v>
      </c>
      <c r="JW7" s="96">
        <v>0.89828867895307418</v>
      </c>
      <c r="JX7" s="26">
        <v>0.81637856799746511</v>
      </c>
      <c r="JY7" s="26">
        <v>0.81631535633908359</v>
      </c>
      <c r="JZ7" s="98">
        <v>0.7332868430549434</v>
      </c>
      <c r="KA7" s="99">
        <v>0.94823786784634367</v>
      </c>
      <c r="KB7" s="100">
        <v>0.99992611474380289</v>
      </c>
      <c r="KC7" s="101">
        <v>91.8</v>
      </c>
      <c r="KD7" s="99">
        <f t="shared" si="56"/>
        <v>0.94823786784634367</v>
      </c>
      <c r="KE7" s="99">
        <v>0.88932267840796442</v>
      </c>
      <c r="KF7" s="99">
        <v>0.15130346673324255</v>
      </c>
      <c r="KG7" s="96">
        <v>0.92557777531674024</v>
      </c>
      <c r="KH7" s="59">
        <v>0.99975430837808432</v>
      </c>
      <c r="KI7" s="102">
        <v>93.1</v>
      </c>
      <c r="KJ7" s="26">
        <f t="shared" si="57"/>
        <v>0.92557777531674024</v>
      </c>
      <c r="KK7" s="26">
        <v>0.93104506564255918</v>
      </c>
      <c r="KL7" s="98">
        <v>0.58790115681249366</v>
      </c>
      <c r="KM7" s="103" t="s">
        <v>231</v>
      </c>
    </row>
    <row r="8" spans="1:299" x14ac:dyDescent="0.35">
      <c r="A8" s="14" t="s">
        <v>3</v>
      </c>
      <c r="B8" s="48">
        <v>893681</v>
      </c>
      <c r="C8" s="49">
        <v>426252</v>
      </c>
      <c r="D8" s="49">
        <v>467401</v>
      </c>
      <c r="E8" s="50">
        <f t="shared" si="0"/>
        <v>911.96210534423324</v>
      </c>
      <c r="F8" s="51">
        <f t="shared" si="1"/>
        <v>1096.5367904432119</v>
      </c>
      <c r="G8" s="52">
        <v>1.4882</v>
      </c>
      <c r="H8" s="12">
        <v>904.82645791349114</v>
      </c>
      <c r="I8" s="21">
        <v>14</v>
      </c>
      <c r="J8" s="11">
        <v>0.96803831087625658</v>
      </c>
      <c r="K8" s="21">
        <v>634.89345630330672</v>
      </c>
      <c r="L8" s="21">
        <f t="shared" si="2"/>
        <v>13</v>
      </c>
      <c r="M8" s="53">
        <v>1.2258794440920555</v>
      </c>
      <c r="N8" s="12">
        <v>828.34953874526263</v>
      </c>
      <c r="O8" s="54">
        <f t="shared" si="3"/>
        <v>8</v>
      </c>
      <c r="P8" s="55">
        <v>6.6629300000000002E-2</v>
      </c>
      <c r="Q8" s="56">
        <v>3.7725499999999995E-2</v>
      </c>
      <c r="R8" s="57">
        <v>9.4513599999999989E-2</v>
      </c>
      <c r="S8" s="58">
        <v>5.4332166488724951E-2</v>
      </c>
      <c r="T8" s="58">
        <v>3.9781233120356099E-2</v>
      </c>
      <c r="U8" s="58">
        <v>6.8839750835610294E-2</v>
      </c>
      <c r="V8" s="55">
        <v>5.4389211249464435E-2</v>
      </c>
      <c r="W8" s="56">
        <v>3.7268760428082498E-2</v>
      </c>
      <c r="X8" s="59">
        <v>7.2431848640265806E-2</v>
      </c>
      <c r="Y8" s="24">
        <v>2.233551905843225E-2</v>
      </c>
      <c r="Z8" s="24">
        <v>1.7868415246745799E-2</v>
      </c>
      <c r="AA8" s="24">
        <v>0.119056</v>
      </c>
      <c r="AB8" s="12">
        <v>904.82645791349114</v>
      </c>
      <c r="AC8" s="12">
        <v>107.72501877334859</v>
      </c>
      <c r="AD8" s="12">
        <v>797.10143914014259</v>
      </c>
      <c r="AE8" s="60">
        <f t="shared" si="4"/>
        <v>1.7817038661197958E-2</v>
      </c>
      <c r="AF8" s="61">
        <f t="shared" si="5"/>
        <v>1.4253630928958367E-2</v>
      </c>
      <c r="AG8" s="3">
        <f t="shared" si="6"/>
        <v>7.7443064870100525E-2</v>
      </c>
      <c r="AH8" s="21">
        <v>634.89345630330672</v>
      </c>
      <c r="AI8" s="12">
        <f t="shared" si="7"/>
        <v>49.168095122099317</v>
      </c>
      <c r="AJ8" s="62">
        <f t="shared" si="8"/>
        <v>585.7253611812074</v>
      </c>
      <c r="AK8" s="60">
        <f t="shared" si="9"/>
        <v>2.253901860185786E-2</v>
      </c>
      <c r="AL8" s="63">
        <f t="shared" si="10"/>
        <v>1.8031214881486287E-2</v>
      </c>
      <c r="AM8" s="3">
        <f t="shared" si="11"/>
        <v>9.8070355527364442E-2</v>
      </c>
      <c r="AN8" s="12">
        <f t="shared" si="12"/>
        <v>828.34953874526263</v>
      </c>
      <c r="AO8" s="12">
        <f t="shared" si="13"/>
        <v>81.236533765676256</v>
      </c>
      <c r="AP8" s="62">
        <f t="shared" si="14"/>
        <v>747.11300497958632</v>
      </c>
      <c r="AQ8" s="5" t="s">
        <v>62</v>
      </c>
      <c r="AR8" s="5"/>
      <c r="AS8" s="5" t="s">
        <v>62</v>
      </c>
      <c r="AT8" s="64">
        <v>45.4</v>
      </c>
      <c r="AU8" s="65">
        <v>36.1</v>
      </c>
      <c r="AV8" s="66">
        <v>53.5</v>
      </c>
      <c r="AW8" s="67">
        <v>21.7</v>
      </c>
      <c r="AX8" s="68" t="s">
        <v>232</v>
      </c>
      <c r="AY8" s="69">
        <v>15.2</v>
      </c>
      <c r="AZ8" s="65">
        <v>36.4</v>
      </c>
      <c r="BA8" s="66">
        <v>19.7</v>
      </c>
      <c r="BB8" s="70">
        <v>48.1</v>
      </c>
      <c r="BC8" s="71">
        <v>52.3</v>
      </c>
      <c r="BD8" s="72" t="s">
        <v>233</v>
      </c>
      <c r="BE8" s="104">
        <v>81.599999999999994</v>
      </c>
      <c r="BF8" s="74">
        <v>2421</v>
      </c>
      <c r="BG8" s="12">
        <f t="shared" si="15"/>
        <v>5.67973874609386</v>
      </c>
      <c r="BH8" s="17">
        <v>550</v>
      </c>
      <c r="BI8" s="12">
        <f t="shared" si="16"/>
        <v>1.2903165263740699</v>
      </c>
      <c r="BJ8" s="17">
        <v>281</v>
      </c>
      <c r="BK8" s="75">
        <v>0</v>
      </c>
      <c r="BL8" s="75">
        <v>6.4480864194177068</v>
      </c>
      <c r="BM8" s="75">
        <v>1.4648688685170337</v>
      </c>
      <c r="BN8" s="75">
        <f>VLOOKUP(A8,[1]Sheet6!$A$1:$D$49,2,FALSE)</f>
        <v>28685</v>
      </c>
      <c r="BO8" s="75">
        <v>26258</v>
      </c>
      <c r="BP8" s="75">
        <v>187</v>
      </c>
      <c r="BQ8" s="75">
        <v>5520</v>
      </c>
      <c r="BR8" s="75">
        <v>5707</v>
      </c>
      <c r="BS8" s="75">
        <v>1623</v>
      </c>
      <c r="BT8" s="76">
        <v>21.85836301658432</v>
      </c>
      <c r="BU8" s="76">
        <v>28.074610287640279</v>
      </c>
      <c r="BV8" s="76"/>
      <c r="BW8" s="76"/>
      <c r="BX8" s="76">
        <v>29517</v>
      </c>
      <c r="BY8" s="76">
        <v>29075</v>
      </c>
      <c r="BZ8" s="76">
        <v>417</v>
      </c>
      <c r="CA8" s="76">
        <v>5586</v>
      </c>
      <c r="CB8" s="76">
        <v>6003</v>
      </c>
      <c r="CC8" s="76">
        <v>10752</v>
      </c>
      <c r="CD8" s="76">
        <v>20.646603611349956</v>
      </c>
      <c r="CE8" s="76">
        <v>57.626827171109198</v>
      </c>
      <c r="CF8" s="75">
        <f t="shared" si="17"/>
        <v>30407</v>
      </c>
      <c r="CG8" s="2">
        <f t="shared" si="17"/>
        <v>27489</v>
      </c>
      <c r="CH8" s="2">
        <v>81</v>
      </c>
      <c r="CI8" s="2">
        <v>5163</v>
      </c>
      <c r="CJ8" s="75">
        <f t="shared" si="18"/>
        <v>5244</v>
      </c>
      <c r="CK8" s="2">
        <f>VLOOKUP(A8,'[1]KP 2021'!$A$1:$AK$51,37)</f>
        <v>10515</v>
      </c>
      <c r="CL8" s="77">
        <f t="shared" si="58"/>
        <v>0.19076721597730001</v>
      </c>
      <c r="CM8" s="77">
        <f t="shared" si="59"/>
        <v>0.57328385899814471</v>
      </c>
      <c r="CN8" s="17">
        <v>116580</v>
      </c>
      <c r="CO8" s="17">
        <v>31292</v>
      </c>
      <c r="CP8" s="17">
        <v>85288</v>
      </c>
      <c r="CQ8" s="12">
        <v>73.158346200034302</v>
      </c>
      <c r="CR8" s="78">
        <v>32.1</v>
      </c>
      <c r="CS8" s="105">
        <v>32.180930000000004</v>
      </c>
      <c r="CT8" s="79">
        <v>9.6027049896000012</v>
      </c>
      <c r="CU8" s="79">
        <v>21.066490000000002</v>
      </c>
      <c r="CV8" s="80">
        <v>33360</v>
      </c>
      <c r="CW8" s="80">
        <v>26109</v>
      </c>
      <c r="CX8" s="80">
        <v>25404</v>
      </c>
      <c r="CY8" s="81">
        <f t="shared" si="19"/>
        <v>76.15107913669064</v>
      </c>
      <c r="CZ8" s="80">
        <v>1884.5859399619355</v>
      </c>
      <c r="DA8" s="80">
        <v>1594</v>
      </c>
      <c r="DB8" s="80">
        <v>1573</v>
      </c>
      <c r="DC8" s="80"/>
      <c r="DD8" s="80">
        <v>29517</v>
      </c>
      <c r="DE8" s="80">
        <v>29075</v>
      </c>
      <c r="DF8" s="80">
        <v>30209</v>
      </c>
      <c r="DG8" s="82">
        <f t="shared" si="20"/>
        <v>1.0234441169495545</v>
      </c>
      <c r="DH8" s="80">
        <v>1631.8886581597451</v>
      </c>
      <c r="DI8" s="80">
        <v>1359</v>
      </c>
      <c r="DJ8" s="80">
        <v>1338</v>
      </c>
      <c r="DK8" s="80">
        <f t="shared" si="21"/>
        <v>0.8199088787765958</v>
      </c>
      <c r="DL8" s="81">
        <f t="shared" si="22"/>
        <v>83.466610179197829</v>
      </c>
      <c r="DM8" s="83">
        <v>30407</v>
      </c>
      <c r="DN8" s="84">
        <v>27489</v>
      </c>
      <c r="DO8" s="17">
        <v>25780</v>
      </c>
      <c r="DP8" s="85">
        <f t="shared" si="23"/>
        <v>0.84783109152497782</v>
      </c>
      <c r="DQ8" s="12">
        <v>1698.6997087772959</v>
      </c>
      <c r="DR8" s="17">
        <v>1269</v>
      </c>
      <c r="DS8" s="84">
        <v>1278</v>
      </c>
      <c r="DT8" s="51">
        <f t="shared" si="24"/>
        <v>75.234015370491207</v>
      </c>
      <c r="DU8" s="51">
        <v>107095</v>
      </c>
      <c r="DV8" s="51">
        <f>VLOOKUP(A8,[2]Sheet1!$A$1:$F$49,6,FALSE)</f>
        <v>55491.734186091118</v>
      </c>
      <c r="DW8" s="51">
        <v>11540</v>
      </c>
      <c r="DX8" s="51">
        <v>100</v>
      </c>
      <c r="DY8" s="86">
        <f t="shared" si="25"/>
        <v>0.20795889999221678</v>
      </c>
      <c r="DZ8" s="87">
        <v>107095</v>
      </c>
      <c r="EA8" s="87">
        <f t="shared" si="60"/>
        <v>55491.734186091118</v>
      </c>
      <c r="EB8" s="87">
        <v>7367</v>
      </c>
      <c r="EC8" s="86">
        <v>1</v>
      </c>
      <c r="ED8" s="86">
        <f t="shared" si="26"/>
        <v>0.132758510939572</v>
      </c>
      <c r="EE8" s="178">
        <f>VLOOKUP(A8,'[3]County 15 24 population'!$A$1:$J$50,10,FALSE)</f>
        <v>107095</v>
      </c>
      <c r="EF8" s="178">
        <v>55491.734186091118</v>
      </c>
      <c r="EG8" s="178">
        <v>4939</v>
      </c>
      <c r="EH8" s="12">
        <v>100</v>
      </c>
      <c r="EI8" s="12">
        <f t="shared" si="61"/>
        <v>8.9004246712440089</v>
      </c>
      <c r="EJ8" s="184">
        <v>103897</v>
      </c>
      <c r="EK8" s="184">
        <v>35368.645603595862</v>
      </c>
      <c r="EL8" s="184">
        <v>6743</v>
      </c>
      <c r="EM8" s="21">
        <v>100</v>
      </c>
      <c r="EN8" s="88">
        <f t="shared" si="27"/>
        <v>0.19064908720492402</v>
      </c>
      <c r="EO8" s="89">
        <v>103897</v>
      </c>
      <c r="EP8" s="89">
        <v>35368.645603595862</v>
      </c>
      <c r="EQ8" s="172">
        <v>4386</v>
      </c>
      <c r="ER8" s="85">
        <v>1</v>
      </c>
      <c r="ES8" s="85">
        <f t="shared" si="28"/>
        <v>0.1240081412547526</v>
      </c>
      <c r="ET8" s="12">
        <v>103897</v>
      </c>
      <c r="EU8" s="12">
        <v>35368.645603595862</v>
      </c>
      <c r="EV8" s="178">
        <v>3083</v>
      </c>
      <c r="EW8" s="12">
        <v>100</v>
      </c>
      <c r="EX8" s="85">
        <f t="shared" si="62"/>
        <v>8.7167601342544976E-2</v>
      </c>
      <c r="EY8" s="21">
        <v>2421</v>
      </c>
      <c r="EZ8" s="21">
        <v>4655</v>
      </c>
      <c r="FA8" s="21">
        <v>100</v>
      </c>
      <c r="FB8" s="21">
        <f t="shared" si="29"/>
        <v>192.27591904171831</v>
      </c>
      <c r="FC8" s="21">
        <f t="shared" si="30"/>
        <v>2421</v>
      </c>
      <c r="FD8" s="21">
        <f>VLOOKUP(A8,'[1]KP 2021'!$A$1:$O$51,6,FALSE)</f>
        <v>3089</v>
      </c>
      <c r="FE8" s="21">
        <v>100</v>
      </c>
      <c r="FF8" s="90">
        <f t="shared" si="31"/>
        <v>1.2759190417182982</v>
      </c>
      <c r="FG8" s="91">
        <v>2421</v>
      </c>
      <c r="FH8" s="179">
        <v>2940</v>
      </c>
      <c r="FI8" s="12">
        <v>100</v>
      </c>
      <c r="FJ8" s="92">
        <f t="shared" si="32"/>
        <v>1.2143742255266419</v>
      </c>
      <c r="FK8" s="75">
        <v>550</v>
      </c>
      <c r="FL8" s="75">
        <v>927</v>
      </c>
      <c r="FM8" s="75">
        <v>100</v>
      </c>
      <c r="FN8" s="92">
        <f t="shared" si="33"/>
        <v>1.6854545454545455</v>
      </c>
      <c r="FO8" s="76">
        <f t="shared" si="34"/>
        <v>550</v>
      </c>
      <c r="FP8" s="76">
        <f>VLOOKUP(A8,'[1]KP 2021'!$A$1:$O$51,15,FALSE)</f>
        <v>945</v>
      </c>
      <c r="FQ8" s="92">
        <v>1</v>
      </c>
      <c r="FR8" s="92">
        <f t="shared" si="35"/>
        <v>1.7181818181818183</v>
      </c>
      <c r="FS8" s="17">
        <v>550</v>
      </c>
      <c r="FT8" s="179">
        <v>1712</v>
      </c>
      <c r="FU8" s="93">
        <v>100</v>
      </c>
      <c r="FV8" s="92">
        <f t="shared" si="36"/>
        <v>3.1127272727272728</v>
      </c>
      <c r="FW8" s="75">
        <v>281</v>
      </c>
      <c r="FX8" s="75">
        <v>0</v>
      </c>
      <c r="FY8" s="75">
        <v>100</v>
      </c>
      <c r="FZ8" s="92">
        <f t="shared" si="37"/>
        <v>0</v>
      </c>
      <c r="GA8" s="94">
        <f t="shared" si="38"/>
        <v>281</v>
      </c>
      <c r="GB8" s="76">
        <f>VLOOKUP(A8,'[1]PWID 2021'!$A$1:$F$50,6,FALSE)</f>
        <v>0</v>
      </c>
      <c r="GC8" s="92">
        <v>1</v>
      </c>
      <c r="GD8" s="92">
        <f t="shared" si="39"/>
        <v>0</v>
      </c>
      <c r="GE8" s="17">
        <f>VLOOKUP(A8,'[4]KPSE post county TWG'!$A$4:$U$52,16,FALSE)</f>
        <v>281</v>
      </c>
      <c r="GF8" s="179">
        <v>30</v>
      </c>
      <c r="GG8" s="76">
        <v>100</v>
      </c>
      <c r="GH8" s="92">
        <f>GF8/GE8</f>
        <v>0.10676156583629894</v>
      </c>
      <c r="GI8" s="75">
        <v>281</v>
      </c>
      <c r="GJ8" s="76">
        <v>0</v>
      </c>
      <c r="GK8" s="92">
        <v>1</v>
      </c>
      <c r="GL8" s="92">
        <f t="shared" si="40"/>
        <v>0</v>
      </c>
      <c r="GM8" s="76">
        <f t="shared" si="41"/>
        <v>281</v>
      </c>
      <c r="GN8" s="76">
        <v>0</v>
      </c>
      <c r="GO8" s="92">
        <v>1</v>
      </c>
      <c r="GP8" s="92">
        <f t="shared" si="42"/>
        <v>0</v>
      </c>
      <c r="GQ8" s="75">
        <v>281</v>
      </c>
      <c r="GR8" s="76">
        <v>0</v>
      </c>
      <c r="GS8" s="92">
        <v>1</v>
      </c>
      <c r="GT8" s="92">
        <f t="shared" si="43"/>
        <v>0</v>
      </c>
      <c r="GU8" s="76">
        <v>0</v>
      </c>
      <c r="GV8" s="17">
        <v>0</v>
      </c>
      <c r="GW8" s="25">
        <v>100</v>
      </c>
      <c r="GX8" s="95" t="e">
        <f t="shared" si="44"/>
        <v>#DIV/0!</v>
      </c>
      <c r="GY8" s="96"/>
      <c r="GZ8" s="96"/>
      <c r="HA8" s="96"/>
      <c r="HB8" s="96"/>
      <c r="HC8" s="76">
        <v>0</v>
      </c>
      <c r="HD8" s="4">
        <v>0</v>
      </c>
      <c r="HE8" s="25">
        <v>100</v>
      </c>
      <c r="HF8" s="96">
        <v>0</v>
      </c>
      <c r="HG8" s="12">
        <v>46082</v>
      </c>
      <c r="HH8" s="17">
        <v>19466</v>
      </c>
      <c r="HI8" s="17">
        <v>100</v>
      </c>
      <c r="HK8" s="85">
        <f t="shared" si="63"/>
        <v>0.42242090187057851</v>
      </c>
      <c r="HL8" s="21">
        <v>46082</v>
      </c>
      <c r="HM8" s="21">
        <v>19620</v>
      </c>
      <c r="HN8" s="12"/>
      <c r="HO8" s="21">
        <v>100</v>
      </c>
      <c r="HP8" s="90">
        <f t="shared" si="64"/>
        <v>0.42576277071307667</v>
      </c>
      <c r="HQ8" s="173">
        <v>46082</v>
      </c>
      <c r="HR8" s="17">
        <v>20693</v>
      </c>
      <c r="HS8" s="12"/>
      <c r="HT8" s="17">
        <v>100</v>
      </c>
      <c r="HU8" s="86">
        <f t="shared" si="65"/>
        <v>0.44904735037541771</v>
      </c>
      <c r="HV8" s="12">
        <v>2421</v>
      </c>
      <c r="HW8" s="12">
        <v>307</v>
      </c>
      <c r="HX8" s="26">
        <f t="shared" si="45"/>
        <v>0.12680710450227178</v>
      </c>
      <c r="HY8" s="12">
        <v>550</v>
      </c>
      <c r="HZ8" s="12">
        <v>99</v>
      </c>
      <c r="IA8" s="26">
        <f t="shared" si="46"/>
        <v>0.18</v>
      </c>
      <c r="IB8" s="12">
        <v>281</v>
      </c>
      <c r="IC8" s="12">
        <v>1</v>
      </c>
      <c r="ID8" s="26">
        <f t="shared" si="47"/>
        <v>3.5587188612099642E-3</v>
      </c>
      <c r="IE8" s="12">
        <v>0</v>
      </c>
      <c r="IF8" s="12"/>
      <c r="IG8" s="51"/>
      <c r="IH8" s="51">
        <f t="shared" si="48"/>
        <v>2421</v>
      </c>
      <c r="II8" s="51">
        <f>VLOOKUP(A8,'[1]Prep 2021'!$A$1:$H$50,2,FALSE)</f>
        <v>308</v>
      </c>
      <c r="IJ8" s="51"/>
      <c r="IK8" s="51">
        <f t="shared" si="49"/>
        <v>550</v>
      </c>
      <c r="IL8" s="51">
        <f>VLOOKUP(A8,'[1]Prep 2021'!$A$1:$H$50,3,FALSE)</f>
        <v>99</v>
      </c>
      <c r="IM8" s="51"/>
      <c r="IN8" s="51">
        <f t="shared" si="50"/>
        <v>281</v>
      </c>
      <c r="IO8" s="51">
        <f>VLOOKUP(A8,'[1]Prep 2021'!$A$1:$H$50,5,FALSE)</f>
        <v>1</v>
      </c>
      <c r="IP8" s="51"/>
      <c r="IQ8" s="51"/>
      <c r="IR8" s="51"/>
      <c r="IS8" s="51"/>
      <c r="IT8" s="12">
        <v>2421</v>
      </c>
      <c r="IU8" s="17">
        <f>VLOOKUP(A8,'[1]Prep all counties'!$A$1:$M$50,8,FALSE)</f>
        <v>642</v>
      </c>
      <c r="IV8" s="12">
        <f t="shared" si="51"/>
        <v>26.517967781908304</v>
      </c>
      <c r="IW8" s="12">
        <v>550</v>
      </c>
      <c r="IX8" s="17">
        <f>VLOOKUP(A8,'[1]Prep all counties'!$A$1:$M$50,10,FALSE)</f>
        <v>342</v>
      </c>
      <c r="IY8" s="12">
        <f>IX8/IW8*100</f>
        <v>62.18181818181818</v>
      </c>
      <c r="IZ8" s="12">
        <v>281</v>
      </c>
      <c r="JA8" s="17">
        <f>VLOOKUP(A8,'[1]Prep all counties'!$A$1:$M$50,11,FALSE)</f>
        <v>16</v>
      </c>
      <c r="JB8" s="12">
        <f>JA8/IZ8*100</f>
        <v>5.6939501779359425</v>
      </c>
      <c r="JC8" s="21">
        <v>0</v>
      </c>
      <c r="JD8" s="97"/>
      <c r="JE8" s="51"/>
      <c r="JF8" s="51">
        <v>55491.734186091118</v>
      </c>
      <c r="JG8" s="51">
        <v>9</v>
      </c>
      <c r="JH8" s="96">
        <f t="shared" si="52"/>
        <v>1.621863171516422E-4</v>
      </c>
      <c r="JI8" s="51">
        <f t="shared" si="53"/>
        <v>55491.734186091118</v>
      </c>
      <c r="JJ8" s="51">
        <f>VLOOKUP(A8,'[1]Prep 2021'!$A$1:$H$50,8,FALSE)</f>
        <v>123</v>
      </c>
      <c r="JK8" s="96"/>
      <c r="JL8" s="51">
        <v>55491.734186091118</v>
      </c>
      <c r="JM8" s="51">
        <f>VLOOKUP(A8,[1]PREP2!$A$1:$M$50,7,FALSE)</f>
        <v>134</v>
      </c>
      <c r="JN8" s="51"/>
      <c r="JO8" s="51">
        <v>282</v>
      </c>
      <c r="JP8" s="51">
        <v>804</v>
      </c>
      <c r="JQ8" s="51">
        <v>620</v>
      </c>
      <c r="JR8" s="51">
        <f t="shared" si="54"/>
        <v>698</v>
      </c>
      <c r="JS8" s="51">
        <f t="shared" si="66"/>
        <v>531</v>
      </c>
      <c r="JT8" s="51">
        <f t="shared" si="55"/>
        <v>1754</v>
      </c>
      <c r="JU8" s="96">
        <v>0.85726416903596081</v>
      </c>
      <c r="JV8" s="96">
        <v>0.99994046733144815</v>
      </c>
      <c r="JW8" s="96">
        <v>0.9866936564165153</v>
      </c>
      <c r="JX8" s="26">
        <v>0.85726416903596081</v>
      </c>
      <c r="JY8" s="26">
        <v>0.85721313381232422</v>
      </c>
      <c r="JZ8" s="98">
        <v>0.84580676132954191</v>
      </c>
      <c r="KA8" s="99">
        <v>0.96125224792183772</v>
      </c>
      <c r="KB8" s="100">
        <v>0.99979714848730727</v>
      </c>
      <c r="KC8" s="101">
        <v>94.2</v>
      </c>
      <c r="KD8" s="99">
        <f t="shared" si="56"/>
        <v>0.96125224792183772</v>
      </c>
      <c r="KE8" s="99">
        <v>1.0124889271479982</v>
      </c>
      <c r="KF8" s="99">
        <v>0.24862485698379297</v>
      </c>
      <c r="KG8" s="96">
        <v>0.94834782677503004</v>
      </c>
      <c r="KH8" s="59">
        <v>0.99983080957617798</v>
      </c>
      <c r="KI8" s="102">
        <v>94.6</v>
      </c>
      <c r="KJ8" s="26">
        <f t="shared" si="57"/>
        <v>0.94834782677503004</v>
      </c>
      <c r="KK8" s="26">
        <v>0.96315426199218357</v>
      </c>
      <c r="KL8" s="98">
        <v>0.63604526735332878</v>
      </c>
      <c r="KM8" s="103" t="s">
        <v>62</v>
      </c>
    </row>
    <row r="9" spans="1:299" x14ac:dyDescent="0.35">
      <c r="A9" s="14" t="s">
        <v>4</v>
      </c>
      <c r="B9" s="48">
        <v>454480</v>
      </c>
      <c r="C9" s="49">
        <v>227317</v>
      </c>
      <c r="D9" s="49">
        <v>227151</v>
      </c>
      <c r="E9" s="50">
        <f t="shared" si="0"/>
        <v>1000.7307914118802</v>
      </c>
      <c r="F9" s="51">
        <f t="shared" si="1"/>
        <v>999.26974225420884</v>
      </c>
      <c r="G9" s="52">
        <v>0.50419999999999998</v>
      </c>
      <c r="H9" s="12">
        <v>168.96337938110543</v>
      </c>
      <c r="I9" s="21">
        <v>37</v>
      </c>
      <c r="J9" s="11">
        <v>0.69690547687333548</v>
      </c>
      <c r="K9" s="21">
        <v>222.66662946204508</v>
      </c>
      <c r="L9" s="21">
        <f t="shared" si="2"/>
        <v>21</v>
      </c>
      <c r="M9" s="53">
        <v>0.66163914476528318</v>
      </c>
      <c r="N9" s="12">
        <v>218.39012803830968</v>
      </c>
      <c r="O9" s="54">
        <f t="shared" si="3"/>
        <v>27</v>
      </c>
      <c r="P9" s="55">
        <v>2.0031400000000001E-2</v>
      </c>
      <c r="Q9" s="56">
        <v>1.40196E-2</v>
      </c>
      <c r="R9" s="57">
        <v>2.6064500000000001E-2</v>
      </c>
      <c r="S9" s="58">
        <v>2.4837306239990302E-2</v>
      </c>
      <c r="T9" s="58">
        <v>1.6423944990762E-2</v>
      </c>
      <c r="U9" s="58">
        <v>3.3304785605066403E-2</v>
      </c>
      <c r="V9" s="55">
        <v>2.0158634068562612E-2</v>
      </c>
      <c r="W9" s="56">
        <v>1.2804490850548101E-2</v>
      </c>
      <c r="X9" s="59">
        <v>2.6463859568370399E-2</v>
      </c>
      <c r="Y9" s="24">
        <v>2.5170482342721925E-2</v>
      </c>
      <c r="Z9" s="24">
        <v>2.0136385874177539E-2</v>
      </c>
      <c r="AA9" s="24">
        <v>4.0335999999999997E-2</v>
      </c>
      <c r="AB9" s="12">
        <v>168.96337938110543</v>
      </c>
      <c r="AC9" s="12">
        <v>6.8153068707162676</v>
      </c>
      <c r="AD9" s="12">
        <v>162.14807251038917</v>
      </c>
      <c r="AE9" s="60">
        <f t="shared" si="4"/>
        <v>2.8058818864634155E-2</v>
      </c>
      <c r="AF9" s="61">
        <f t="shared" si="5"/>
        <v>2.2447055091707323E-2</v>
      </c>
      <c r="AG9" s="3">
        <f t="shared" si="6"/>
        <v>5.5752438149866836E-2</v>
      </c>
      <c r="AH9" s="21">
        <v>222.66662946204508</v>
      </c>
      <c r="AI9" s="12">
        <f t="shared" si="7"/>
        <v>12.414207487121985</v>
      </c>
      <c r="AJ9" s="62">
        <f t="shared" si="8"/>
        <v>210.2524219749231</v>
      </c>
      <c r="AK9" s="60">
        <f t="shared" si="9"/>
        <v>3.2821625836103117E-2</v>
      </c>
      <c r="AL9" s="63">
        <f t="shared" si="10"/>
        <v>2.6257300668882495E-2</v>
      </c>
      <c r="AM9" s="3">
        <f t="shared" si="11"/>
        <v>5.2931131581222653E-2</v>
      </c>
      <c r="AN9" s="12">
        <f t="shared" si="12"/>
        <v>218.39012803830968</v>
      </c>
      <c r="AO9" s="12">
        <f t="shared" si="13"/>
        <v>11.559636603235832</v>
      </c>
      <c r="AP9" s="62">
        <f t="shared" si="14"/>
        <v>206.83049143507384</v>
      </c>
      <c r="AQ9" s="5" t="s">
        <v>60</v>
      </c>
      <c r="AR9" s="5"/>
      <c r="AS9" s="5" t="s">
        <v>60</v>
      </c>
      <c r="AT9" s="64">
        <v>33.799999999999997</v>
      </c>
      <c r="AU9" s="65">
        <v>23.2</v>
      </c>
      <c r="AV9" s="66">
        <v>44.2</v>
      </c>
      <c r="AW9" s="67">
        <v>16.100000000000001</v>
      </c>
      <c r="AX9" s="68">
        <v>25.5</v>
      </c>
      <c r="AY9" s="69">
        <v>6.2</v>
      </c>
      <c r="AZ9" s="65">
        <v>46.3</v>
      </c>
      <c r="BA9" s="66">
        <v>21.7</v>
      </c>
      <c r="BB9" s="70">
        <v>66.900000000000006</v>
      </c>
      <c r="BC9" s="71">
        <v>69.8</v>
      </c>
      <c r="BD9" s="72">
        <v>61</v>
      </c>
      <c r="BE9" s="104">
        <v>87.9</v>
      </c>
      <c r="BF9" s="74">
        <v>1268</v>
      </c>
      <c r="BG9" s="12">
        <f t="shared" si="15"/>
        <v>5.5781133835128918</v>
      </c>
      <c r="BH9" s="17">
        <v>186</v>
      </c>
      <c r="BI9" s="12">
        <f t="shared" si="16"/>
        <v>0.81824060672980903</v>
      </c>
      <c r="BJ9" s="17">
        <v>291</v>
      </c>
      <c r="BK9" s="75" t="s">
        <v>230</v>
      </c>
      <c r="BL9" s="75">
        <v>6.5800041514221776</v>
      </c>
      <c r="BM9" s="75">
        <v>0.96520565628117116</v>
      </c>
      <c r="BN9" s="75">
        <f>VLOOKUP(A9,[1]Sheet6!$A$1:$D$49,2,FALSE)</f>
        <v>16561</v>
      </c>
      <c r="BO9" s="75">
        <v>13916</v>
      </c>
      <c r="BP9" s="75">
        <v>91</v>
      </c>
      <c r="BQ9" s="75">
        <v>3913</v>
      </c>
      <c r="BR9" s="75">
        <v>4004</v>
      </c>
      <c r="BS9" s="75">
        <v>927</v>
      </c>
      <c r="BT9" s="76">
        <v>30.209748000603593</v>
      </c>
      <c r="BU9" s="76">
        <v>37.203862984759319</v>
      </c>
      <c r="BV9" s="76"/>
      <c r="BW9" s="76"/>
      <c r="BX9" s="76">
        <v>17111</v>
      </c>
      <c r="BY9" s="76">
        <v>14761</v>
      </c>
      <c r="BZ9" s="76">
        <v>136</v>
      </c>
      <c r="CA9" s="76">
        <v>3621</v>
      </c>
      <c r="CB9" s="76">
        <v>3757</v>
      </c>
      <c r="CC9" s="76">
        <v>6113</v>
      </c>
      <c r="CD9" s="76">
        <v>25.452205135153445</v>
      </c>
      <c r="CE9" s="76">
        <v>66.865388523812754</v>
      </c>
      <c r="CF9" s="75">
        <f t="shared" si="17"/>
        <v>17668</v>
      </c>
      <c r="CG9" s="2">
        <f t="shared" si="17"/>
        <v>13276</v>
      </c>
      <c r="CH9" s="2">
        <v>57</v>
      </c>
      <c r="CI9" s="2">
        <v>2297</v>
      </c>
      <c r="CJ9" s="75">
        <f t="shared" si="18"/>
        <v>2354</v>
      </c>
      <c r="CK9" s="2">
        <f>VLOOKUP(A9,'[1]KP 2021'!$A$1:$AK$51,37)</f>
        <v>5031</v>
      </c>
      <c r="CL9" s="77">
        <f t="shared" si="58"/>
        <v>0.17731244350708045</v>
      </c>
      <c r="CM9" s="77">
        <f t="shared" si="59"/>
        <v>0.55626694787586628</v>
      </c>
      <c r="CN9" s="17">
        <v>53187</v>
      </c>
      <c r="CO9" s="17">
        <v>20232</v>
      </c>
      <c r="CP9" s="17">
        <v>32955</v>
      </c>
      <c r="CQ9" s="12">
        <v>61.960629477127874</v>
      </c>
      <c r="CR9" s="78">
        <v>18</v>
      </c>
      <c r="CS9" s="105">
        <v>22.992450000000002</v>
      </c>
      <c r="CT9" s="79">
        <v>8.7124624980000007</v>
      </c>
      <c r="CU9" s="79">
        <v>19.286650000000002</v>
      </c>
      <c r="CV9" s="80">
        <v>19812</v>
      </c>
      <c r="CW9" s="80">
        <v>13254</v>
      </c>
      <c r="CX9" s="80">
        <v>13348</v>
      </c>
      <c r="CY9" s="81">
        <f t="shared" si="19"/>
        <v>67.373309105592568</v>
      </c>
      <c r="CZ9" s="80">
        <v>221.99928033965725</v>
      </c>
      <c r="DA9" s="80">
        <v>197</v>
      </c>
      <c r="DB9" s="80">
        <v>192</v>
      </c>
      <c r="DC9" s="80"/>
      <c r="DD9" s="80">
        <v>17111</v>
      </c>
      <c r="DE9" s="80">
        <v>14761</v>
      </c>
      <c r="DF9" s="80">
        <v>14854</v>
      </c>
      <c r="DG9" s="82">
        <f t="shared" si="20"/>
        <v>0.86809654608146802</v>
      </c>
      <c r="DH9" s="80">
        <v>291.3796332723083</v>
      </c>
      <c r="DI9" s="80">
        <v>196</v>
      </c>
      <c r="DJ9" s="80">
        <v>196</v>
      </c>
      <c r="DK9" s="80">
        <f t="shared" si="21"/>
        <v>0.67266197640117342</v>
      </c>
      <c r="DL9" s="81">
        <f t="shared" si="22"/>
        <v>86.486766851785021</v>
      </c>
      <c r="DM9" s="83">
        <v>17668</v>
      </c>
      <c r="DN9" s="84">
        <v>13276</v>
      </c>
      <c r="DO9" s="17">
        <v>13060</v>
      </c>
      <c r="DP9" s="85">
        <f t="shared" si="23"/>
        <v>0.73918949513244281</v>
      </c>
      <c r="DQ9" s="12">
        <v>243.27082209349561</v>
      </c>
      <c r="DR9" s="17">
        <v>180</v>
      </c>
      <c r="DS9" s="84">
        <v>177</v>
      </c>
      <c r="DT9" s="51">
        <f t="shared" si="24"/>
        <v>72.7584173378483</v>
      </c>
      <c r="DU9" s="51">
        <v>51904</v>
      </c>
      <c r="DV9" s="51">
        <f>VLOOKUP(A9,[2]Sheet1!$A$1:$F$49,6,FALSE)</f>
        <v>25529.558372085939</v>
      </c>
      <c r="DW9" s="51">
        <v>4982</v>
      </c>
      <c r="DX9" s="51">
        <v>100</v>
      </c>
      <c r="DY9" s="86">
        <f t="shared" si="25"/>
        <v>0.1951463447737242</v>
      </c>
      <c r="DZ9" s="87">
        <v>51904</v>
      </c>
      <c r="EA9" s="87">
        <f t="shared" si="60"/>
        <v>25529.558372085939</v>
      </c>
      <c r="EB9" s="87">
        <v>2831</v>
      </c>
      <c r="EC9" s="86">
        <v>1</v>
      </c>
      <c r="ED9" s="86">
        <f t="shared" si="26"/>
        <v>0.11089106825660643</v>
      </c>
      <c r="EE9" s="178">
        <f>VLOOKUP(A9,'[3]County 15 24 population'!$A$1:$J$50,10,FALSE)</f>
        <v>51904</v>
      </c>
      <c r="EF9" s="178">
        <v>25529.558372085939</v>
      </c>
      <c r="EG9" s="178">
        <v>2205</v>
      </c>
      <c r="EH9" s="12">
        <v>100</v>
      </c>
      <c r="EI9" s="12">
        <f t="shared" si="61"/>
        <v>8.6370471743488935</v>
      </c>
      <c r="EJ9" s="184">
        <v>54576</v>
      </c>
      <c r="EK9" s="184">
        <v>26962.066249210333</v>
      </c>
      <c r="EL9" s="184">
        <v>2938</v>
      </c>
      <c r="EM9" s="21">
        <v>100</v>
      </c>
      <c r="EN9" s="88">
        <f t="shared" si="27"/>
        <v>0.10896790968630041</v>
      </c>
      <c r="EO9" s="89">
        <v>54576</v>
      </c>
      <c r="EP9" s="89">
        <v>26962.066249210333</v>
      </c>
      <c r="EQ9" s="172">
        <v>1867</v>
      </c>
      <c r="ER9" s="85">
        <v>1</v>
      </c>
      <c r="ES9" s="85">
        <f t="shared" si="28"/>
        <v>6.9245434780232429E-2</v>
      </c>
      <c r="ET9" s="12">
        <v>54576</v>
      </c>
      <c r="EU9" s="12">
        <v>26962.066249210333</v>
      </c>
      <c r="EV9" s="178">
        <v>1393</v>
      </c>
      <c r="EW9" s="12">
        <v>100</v>
      </c>
      <c r="EX9" s="85">
        <f t="shared" si="62"/>
        <v>5.1665179779787768E-2</v>
      </c>
      <c r="EY9" s="21">
        <v>1268</v>
      </c>
      <c r="EZ9" s="21">
        <v>960</v>
      </c>
      <c r="FA9" s="21">
        <v>100</v>
      </c>
      <c r="FB9" s="21">
        <f t="shared" si="29"/>
        <v>75.709779179810724</v>
      </c>
      <c r="FC9" s="21">
        <f t="shared" si="30"/>
        <v>1268</v>
      </c>
      <c r="FD9" s="21">
        <f>VLOOKUP(A9,'[1]KP 2021'!$A$1:$O$51,6,FALSE)</f>
        <v>960</v>
      </c>
      <c r="FE9" s="21">
        <v>100</v>
      </c>
      <c r="FF9" s="90">
        <f t="shared" si="31"/>
        <v>0.75709779179810721</v>
      </c>
      <c r="FG9" s="91">
        <v>1268</v>
      </c>
      <c r="FH9" s="179">
        <v>1083</v>
      </c>
      <c r="FI9" s="12">
        <v>100</v>
      </c>
      <c r="FJ9" s="92">
        <f t="shared" si="32"/>
        <v>0.85410094637223977</v>
      </c>
      <c r="FK9" s="75">
        <v>186</v>
      </c>
      <c r="FL9" s="75">
        <v>0</v>
      </c>
      <c r="FM9" s="75">
        <v>100</v>
      </c>
      <c r="FN9" s="92">
        <f t="shared" si="33"/>
        <v>0</v>
      </c>
      <c r="FO9" s="76">
        <f t="shared" si="34"/>
        <v>186</v>
      </c>
      <c r="FP9" s="76">
        <f>VLOOKUP(A9,'[1]KP 2021'!$A$1:$O$51,15,FALSE)</f>
        <v>0</v>
      </c>
      <c r="FQ9" s="92">
        <v>1</v>
      </c>
      <c r="FR9" s="92">
        <f t="shared" si="35"/>
        <v>0</v>
      </c>
      <c r="FS9" s="17">
        <v>186</v>
      </c>
      <c r="FT9" s="179">
        <v>0</v>
      </c>
      <c r="FU9" s="93">
        <v>100</v>
      </c>
      <c r="FV9" s="92">
        <f t="shared" si="36"/>
        <v>0</v>
      </c>
      <c r="FW9" s="75">
        <v>291</v>
      </c>
      <c r="FX9" s="75">
        <v>0</v>
      </c>
      <c r="FY9" s="75">
        <v>100</v>
      </c>
      <c r="FZ9" s="92">
        <f t="shared" si="37"/>
        <v>0</v>
      </c>
      <c r="GA9" s="94">
        <f t="shared" si="38"/>
        <v>291</v>
      </c>
      <c r="GB9" s="76">
        <f>VLOOKUP(A9,'[1]PWID 2021'!$A$1:$F$50,6,FALSE)</f>
        <v>0</v>
      </c>
      <c r="GC9" s="92">
        <v>1</v>
      </c>
      <c r="GD9" s="92">
        <f t="shared" si="39"/>
        <v>0</v>
      </c>
      <c r="GE9" s="17">
        <f>VLOOKUP(A9,'[4]KPSE post county TWG'!$A$4:$U$52,16,FALSE)</f>
        <v>291</v>
      </c>
      <c r="GF9" s="179">
        <v>0</v>
      </c>
      <c r="GG9" s="76">
        <v>100</v>
      </c>
      <c r="GH9" s="92">
        <f>GF9/GE9</f>
        <v>0</v>
      </c>
      <c r="GI9" s="75">
        <v>291</v>
      </c>
      <c r="GJ9" s="76">
        <v>0</v>
      </c>
      <c r="GK9" s="92">
        <v>1</v>
      </c>
      <c r="GL9" s="92">
        <f t="shared" si="40"/>
        <v>0</v>
      </c>
      <c r="GM9" s="76">
        <f t="shared" si="41"/>
        <v>291</v>
      </c>
      <c r="GN9" s="76">
        <v>0</v>
      </c>
      <c r="GO9" s="92">
        <v>1</v>
      </c>
      <c r="GP9" s="92">
        <f t="shared" si="42"/>
        <v>0</v>
      </c>
      <c r="GQ9" s="75">
        <v>291</v>
      </c>
      <c r="GR9" s="76">
        <v>0</v>
      </c>
      <c r="GS9" s="92">
        <v>1</v>
      </c>
      <c r="GT9" s="92">
        <f t="shared" si="43"/>
        <v>0</v>
      </c>
      <c r="GU9" s="76">
        <v>0</v>
      </c>
      <c r="GV9" s="17">
        <v>0</v>
      </c>
      <c r="GW9" s="25">
        <v>100</v>
      </c>
      <c r="GX9" s="95" t="e">
        <f t="shared" si="44"/>
        <v>#DIV/0!</v>
      </c>
      <c r="GY9" s="96"/>
      <c r="GZ9" s="96"/>
      <c r="HA9" s="96"/>
      <c r="HB9" s="96"/>
      <c r="HC9" s="76">
        <v>0</v>
      </c>
      <c r="HD9" s="4">
        <v>0</v>
      </c>
      <c r="HE9" s="25">
        <v>100</v>
      </c>
      <c r="HF9" s="96">
        <v>0</v>
      </c>
      <c r="HG9" s="12">
        <v>16652</v>
      </c>
      <c r="HH9" s="17">
        <v>0</v>
      </c>
      <c r="HI9" s="17">
        <v>100</v>
      </c>
      <c r="HK9" s="85">
        <f t="shared" si="63"/>
        <v>0</v>
      </c>
      <c r="HL9" s="21">
        <v>16652</v>
      </c>
      <c r="HM9" s="21">
        <v>0</v>
      </c>
      <c r="HN9" s="12"/>
      <c r="HO9" s="21">
        <v>100</v>
      </c>
      <c r="HP9" s="90">
        <f t="shared" si="64"/>
        <v>0</v>
      </c>
      <c r="HQ9" s="173">
        <v>16652</v>
      </c>
      <c r="HR9" s="17">
        <v>0</v>
      </c>
      <c r="HS9" s="12"/>
      <c r="HT9" s="17">
        <v>100</v>
      </c>
      <c r="HU9" s="86">
        <f t="shared" si="65"/>
        <v>0</v>
      </c>
      <c r="HV9" s="12">
        <v>1268</v>
      </c>
      <c r="HW9" s="12">
        <v>63</v>
      </c>
      <c r="HX9" s="26">
        <f t="shared" si="45"/>
        <v>4.9684542586750792E-2</v>
      </c>
      <c r="HY9" s="12">
        <v>186</v>
      </c>
      <c r="HZ9" s="12">
        <v>1</v>
      </c>
      <c r="IA9" s="26">
        <f t="shared" si="46"/>
        <v>5.3763440860215058E-3</v>
      </c>
      <c r="IB9" s="12">
        <v>291</v>
      </c>
      <c r="IC9" s="12">
        <v>0</v>
      </c>
      <c r="ID9" s="26">
        <f t="shared" si="47"/>
        <v>0</v>
      </c>
      <c r="IE9" s="12" t="s">
        <v>230</v>
      </c>
      <c r="IF9" s="12"/>
      <c r="IG9" s="51"/>
      <c r="IH9" s="51">
        <f t="shared" si="48"/>
        <v>1268</v>
      </c>
      <c r="II9" s="51">
        <f>VLOOKUP(A9,'[1]Prep 2021'!$A$1:$H$50,2,FALSE)</f>
        <v>63</v>
      </c>
      <c r="IJ9" s="51"/>
      <c r="IK9" s="51">
        <f t="shared" si="49"/>
        <v>186</v>
      </c>
      <c r="IL9" s="51">
        <f>VLOOKUP(A9,'[1]Prep 2021'!$A$1:$H$50,3,FALSE)</f>
        <v>1</v>
      </c>
      <c r="IM9" s="51"/>
      <c r="IN9" s="51">
        <f t="shared" si="50"/>
        <v>291</v>
      </c>
      <c r="IO9" s="51" t="e">
        <f>VLOOKUP(A9,'[1]Prep 2021'!$A$1:$H$50,5,FALSE)</f>
        <v>#REF!</v>
      </c>
      <c r="IP9" s="51"/>
      <c r="IQ9" s="51"/>
      <c r="IR9" s="51"/>
      <c r="IS9" s="51"/>
      <c r="IT9" s="12">
        <v>1268</v>
      </c>
      <c r="IU9" s="17">
        <f>VLOOKUP(A9,'[1]Prep all counties'!$A$1:$M$50,8,FALSE)</f>
        <v>19</v>
      </c>
      <c r="IV9" s="12">
        <f t="shared" si="51"/>
        <v>1.498422712933754</v>
      </c>
      <c r="IW9" s="12">
        <v>186</v>
      </c>
      <c r="IX9" s="17" t="e">
        <f>VLOOKUP(A9,'[1]Prep all counties'!$A$1:$M$50,10,FALSE)</f>
        <v>#REF!</v>
      </c>
      <c r="IY9" s="12" t="e">
        <f>IX9/IW9*100</f>
        <v>#REF!</v>
      </c>
      <c r="IZ9" s="12">
        <v>291</v>
      </c>
      <c r="JA9" s="17" t="e">
        <f>VLOOKUP(A9,'[1]Prep all counties'!$A$1:$M$50,11,FALSE)</f>
        <v>#REF!</v>
      </c>
      <c r="JB9" s="12">
        <v>0</v>
      </c>
      <c r="JC9" s="21" t="s">
        <v>230</v>
      </c>
      <c r="JD9" s="97"/>
      <c r="JE9" s="51"/>
      <c r="JF9" s="51">
        <v>25529.558372085939</v>
      </c>
      <c r="JG9" s="51">
        <v>0</v>
      </c>
      <c r="JH9" s="96">
        <f t="shared" si="52"/>
        <v>0</v>
      </c>
      <c r="JI9" s="51">
        <f t="shared" si="53"/>
        <v>25529.558372085939</v>
      </c>
      <c r="JJ9" s="51">
        <f>VLOOKUP(A9,'[1]Prep 2021'!$A$1:$H$50,8,FALSE)</f>
        <v>12</v>
      </c>
      <c r="JK9" s="96"/>
      <c r="JL9" s="51">
        <v>25529.558372085939</v>
      </c>
      <c r="JM9" s="51">
        <f>VLOOKUP(A9,[1]PREP2!$A$1:$M$50,7,FALSE)</f>
        <v>18</v>
      </c>
      <c r="JN9" s="51"/>
      <c r="JO9" s="51">
        <v>6</v>
      </c>
      <c r="JP9" s="51">
        <v>39</v>
      </c>
      <c r="JQ9" s="51">
        <v>19</v>
      </c>
      <c r="JR9" s="51">
        <f t="shared" si="54"/>
        <v>70</v>
      </c>
      <c r="JS9" s="51" t="e">
        <f t="shared" si="66"/>
        <v>#REF!</v>
      </c>
      <c r="JT9" s="51" t="e">
        <f t="shared" si="55"/>
        <v>#REF!</v>
      </c>
      <c r="JU9" s="96">
        <v>0.58009988420259206</v>
      </c>
      <c r="JV9" s="96">
        <v>1</v>
      </c>
      <c r="JW9" s="96">
        <v>0.90666666666666662</v>
      </c>
      <c r="JX9" s="26">
        <v>0.58009988420259206</v>
      </c>
      <c r="JY9" s="26">
        <v>0.58009988420259206</v>
      </c>
      <c r="JZ9" s="98">
        <v>0.52595722834368352</v>
      </c>
      <c r="KA9" s="99">
        <v>0.92235972202678285</v>
      </c>
      <c r="KB9" s="100">
        <v>1</v>
      </c>
      <c r="KC9" s="101">
        <v>93.6</v>
      </c>
      <c r="KD9" s="99">
        <f t="shared" si="56"/>
        <v>0.92235972202678285</v>
      </c>
      <c r="KE9" s="99">
        <v>0.51719811381717629</v>
      </c>
      <c r="KF9" s="99">
        <v>9.2912130353061007E-2</v>
      </c>
      <c r="KG9" s="96">
        <v>0.85304061610846726</v>
      </c>
      <c r="KH9" s="59">
        <v>0.99953499186235761</v>
      </c>
      <c r="KI9" s="102">
        <v>93.9</v>
      </c>
      <c r="KJ9" s="26">
        <f t="shared" si="57"/>
        <v>0.85304061610846726</v>
      </c>
      <c r="KK9" s="26">
        <v>0.63958142736801715</v>
      </c>
      <c r="KL9" s="98">
        <v>0.53439788022933654</v>
      </c>
      <c r="KM9" s="103" t="s">
        <v>231</v>
      </c>
    </row>
    <row r="10" spans="1:299" x14ac:dyDescent="0.35">
      <c r="A10" s="14" t="s">
        <v>5</v>
      </c>
      <c r="B10" s="48">
        <v>608599</v>
      </c>
      <c r="C10" s="49">
        <v>304208</v>
      </c>
      <c r="D10" s="49">
        <v>304367</v>
      </c>
      <c r="E10" s="50">
        <f t="shared" si="0"/>
        <v>999.47760433949804</v>
      </c>
      <c r="F10" s="51">
        <f t="shared" si="1"/>
        <v>1000.5226687003629</v>
      </c>
      <c r="G10" s="52">
        <v>0.52429999999999999</v>
      </c>
      <c r="H10" s="12">
        <v>256.90649314760844</v>
      </c>
      <c r="I10" s="21">
        <v>31</v>
      </c>
      <c r="J10" s="11">
        <v>0.37480564033512165</v>
      </c>
      <c r="K10" s="21">
        <v>194.5010512758148</v>
      </c>
      <c r="L10" s="21">
        <f t="shared" si="2"/>
        <v>34</v>
      </c>
      <c r="M10" s="53">
        <v>0.45103722890682213</v>
      </c>
      <c r="N10" s="12">
        <v>230.15522199758607</v>
      </c>
      <c r="O10" s="54">
        <f t="shared" si="3"/>
        <v>36</v>
      </c>
      <c r="P10" s="55">
        <v>2.26009E-2</v>
      </c>
      <c r="Q10" s="56">
        <v>1.4129899999999999E-2</v>
      </c>
      <c r="R10" s="57">
        <v>3.1437400000000004E-2</v>
      </c>
      <c r="S10" s="58">
        <v>2.1420937452362687E-2</v>
      </c>
      <c r="T10" s="58">
        <v>1.19146765242319E-2</v>
      </c>
      <c r="U10" s="58">
        <v>3.1020819609342901E-2</v>
      </c>
      <c r="V10" s="55">
        <v>2.1662231853230966E-2</v>
      </c>
      <c r="W10" s="56">
        <v>1.1290562956652201E-2</v>
      </c>
      <c r="X10" s="59">
        <v>3.0415406915016201E-2</v>
      </c>
      <c r="Y10" s="24">
        <v>2.3198191222473439E-2</v>
      </c>
      <c r="Z10" s="24">
        <v>1.8558552977978753E-2</v>
      </c>
      <c r="AA10" s="24">
        <v>4.1943999999999995E-2</v>
      </c>
      <c r="AB10" s="12">
        <v>256.90649314760844</v>
      </c>
      <c r="AC10" s="12">
        <v>10.775685948583288</v>
      </c>
      <c r="AD10" s="12">
        <v>246.13080719902516</v>
      </c>
      <c r="AE10" s="60">
        <f t="shared" si="4"/>
        <v>1.7497163285623681E-2</v>
      </c>
      <c r="AF10" s="61">
        <f t="shared" si="5"/>
        <v>1.3997730628498944E-2</v>
      </c>
      <c r="AG10" s="3">
        <f t="shared" si="6"/>
        <v>2.9984451226809729E-2</v>
      </c>
      <c r="AH10" s="21">
        <v>194.5010512758148</v>
      </c>
      <c r="AI10" s="12">
        <f t="shared" si="7"/>
        <v>5.8320072855428871</v>
      </c>
      <c r="AJ10" s="62">
        <f t="shared" si="8"/>
        <v>188.66904399027192</v>
      </c>
      <c r="AK10" s="60">
        <f t="shared" si="9"/>
        <v>2.0821364666519761E-2</v>
      </c>
      <c r="AL10" s="63">
        <f t="shared" si="10"/>
        <v>1.665709173321581E-2</v>
      </c>
      <c r="AM10" s="3">
        <f t="shared" si="11"/>
        <v>3.6082978312545769E-2</v>
      </c>
      <c r="AN10" s="12">
        <f t="shared" si="12"/>
        <v>230.15522199758607</v>
      </c>
      <c r="AO10" s="12">
        <f t="shared" si="13"/>
        <v>8.3046858838580544</v>
      </c>
      <c r="AP10" s="62">
        <f t="shared" si="14"/>
        <v>221.85053611372803</v>
      </c>
      <c r="AQ10" s="5" t="s">
        <v>60</v>
      </c>
      <c r="AR10" s="5"/>
      <c r="AS10" s="5" t="s">
        <v>60</v>
      </c>
      <c r="AT10" s="64">
        <v>34.5</v>
      </c>
      <c r="AU10" s="65">
        <v>25.3</v>
      </c>
      <c r="AV10" s="66">
        <v>43.1</v>
      </c>
      <c r="AW10" s="67">
        <v>22.4</v>
      </c>
      <c r="AX10" s="68" t="s">
        <v>234</v>
      </c>
      <c r="AY10" s="69">
        <v>10.199999999999999</v>
      </c>
      <c r="AZ10" s="65">
        <v>39.6</v>
      </c>
      <c r="BA10" s="66">
        <v>27.9</v>
      </c>
      <c r="BB10" s="70">
        <v>47.9</v>
      </c>
      <c r="BC10" s="71">
        <v>61</v>
      </c>
      <c r="BD10" s="72">
        <v>33.700000000000003</v>
      </c>
      <c r="BE10" s="104">
        <v>94.4</v>
      </c>
      <c r="BF10" s="74">
        <v>1850.5</v>
      </c>
      <c r="BG10" s="12">
        <f t="shared" si="15"/>
        <v>6.0830089938463159</v>
      </c>
      <c r="BH10" s="17">
        <v>427</v>
      </c>
      <c r="BI10" s="12">
        <f t="shared" si="16"/>
        <v>1.403644874559512</v>
      </c>
      <c r="BJ10" s="17">
        <v>0</v>
      </c>
      <c r="BK10" s="75">
        <v>0</v>
      </c>
      <c r="BL10" s="75">
        <v>7.3726679270902471</v>
      </c>
      <c r="BM10" s="75">
        <v>1.7012316697473848</v>
      </c>
      <c r="BN10" s="75">
        <f>VLOOKUP(A10,[1]Sheet6!$A$1:$D$49,2,FALSE)</f>
        <v>15561</v>
      </c>
      <c r="BO10" s="75">
        <v>15334</v>
      </c>
      <c r="BP10" s="75">
        <v>29</v>
      </c>
      <c r="BQ10" s="75">
        <v>2281</v>
      </c>
      <c r="BR10" s="75">
        <v>2310</v>
      </c>
      <c r="BS10" s="75">
        <v>1143</v>
      </c>
      <c r="BT10" s="76">
        <v>17.763764995386037</v>
      </c>
      <c r="BU10" s="76">
        <v>26.55336819440172</v>
      </c>
      <c r="BV10" s="76"/>
      <c r="BW10" s="76"/>
      <c r="BX10" s="76">
        <v>15929</v>
      </c>
      <c r="BY10" s="76">
        <v>15407</v>
      </c>
      <c r="BZ10" s="76">
        <v>42</v>
      </c>
      <c r="CA10" s="76">
        <v>2374</v>
      </c>
      <c r="CB10" s="76">
        <v>2416</v>
      </c>
      <c r="CC10" s="76">
        <v>5891</v>
      </c>
      <c r="CD10" s="76">
        <v>15.681183877458299</v>
      </c>
      <c r="CE10" s="76">
        <v>53.917050691244242</v>
      </c>
      <c r="CF10" s="75">
        <f t="shared" si="17"/>
        <v>16323</v>
      </c>
      <c r="CG10" s="2">
        <f t="shared" si="17"/>
        <v>14860</v>
      </c>
      <c r="CH10" s="2">
        <v>37</v>
      </c>
      <c r="CI10" s="2">
        <v>2075</v>
      </c>
      <c r="CJ10" s="75">
        <f t="shared" si="18"/>
        <v>2112</v>
      </c>
      <c r="CK10" s="2">
        <f>VLOOKUP(A10,'[1]KP 2021'!$A$1:$AK$51,37)</f>
        <v>5108</v>
      </c>
      <c r="CL10" s="77">
        <f t="shared" si="58"/>
        <v>0.14212651413189772</v>
      </c>
      <c r="CM10" s="77">
        <f t="shared" si="59"/>
        <v>0.48586810228802152</v>
      </c>
      <c r="CN10" s="17">
        <v>96916</v>
      </c>
      <c r="CO10" s="17">
        <v>27831</v>
      </c>
      <c r="CP10" s="17">
        <v>69085</v>
      </c>
      <c r="CQ10" s="12">
        <v>71.283379421354581</v>
      </c>
      <c r="CR10" s="78">
        <v>21.6</v>
      </c>
      <c r="CS10" s="79">
        <v>21.843890000000002</v>
      </c>
      <c r="CT10" s="79">
        <v>8.7548549976000007</v>
      </c>
      <c r="CU10" s="79">
        <v>19.064170000000001</v>
      </c>
      <c r="CV10" s="80">
        <v>15416</v>
      </c>
      <c r="CW10" s="80">
        <v>13004</v>
      </c>
      <c r="CX10" s="80">
        <v>13030</v>
      </c>
      <c r="CY10" s="81">
        <f t="shared" si="19"/>
        <v>84.522573949143748</v>
      </c>
      <c r="CZ10" s="80">
        <v>572.45791817298357</v>
      </c>
      <c r="DA10" s="80">
        <v>406</v>
      </c>
      <c r="DB10" s="80">
        <v>397</v>
      </c>
      <c r="DC10" s="80"/>
      <c r="DD10" s="80">
        <v>15929</v>
      </c>
      <c r="DE10" s="80">
        <v>15407</v>
      </c>
      <c r="DF10" s="80">
        <v>14568</v>
      </c>
      <c r="DG10" s="82">
        <f t="shared" si="20"/>
        <v>0.91455835269006214</v>
      </c>
      <c r="DH10" s="80">
        <v>309.0310627879976</v>
      </c>
      <c r="DI10" s="80">
        <v>379</v>
      </c>
      <c r="DJ10" s="80">
        <v>383</v>
      </c>
      <c r="DK10" s="80">
        <f t="shared" si="21"/>
        <v>1.2393576119651983</v>
      </c>
      <c r="DL10" s="81">
        <f t="shared" si="22"/>
        <v>69.35007576924383</v>
      </c>
      <c r="DM10" s="83">
        <v>16323</v>
      </c>
      <c r="DN10" s="84">
        <v>14860</v>
      </c>
      <c r="DO10" s="17">
        <v>13652</v>
      </c>
      <c r="DP10" s="85">
        <f t="shared" si="23"/>
        <v>0.83636586411811553</v>
      </c>
      <c r="DQ10" s="12">
        <v>306.0326039049329</v>
      </c>
      <c r="DR10" s="17">
        <v>328</v>
      </c>
      <c r="DS10" s="84">
        <v>319</v>
      </c>
      <c r="DT10" s="51">
        <f t="shared" si="24"/>
        <v>104.2372596676318</v>
      </c>
      <c r="DU10" s="51">
        <v>61026</v>
      </c>
      <c r="DV10" s="51">
        <f>VLOOKUP(A10,[2]Sheet1!$A$1:$F$49,6,FALSE)</f>
        <v>30233.967810327547</v>
      </c>
      <c r="DW10" s="51">
        <v>6720</v>
      </c>
      <c r="DX10" s="51">
        <v>100</v>
      </c>
      <c r="DY10" s="86">
        <f t="shared" si="25"/>
        <v>0.22226655932684203</v>
      </c>
      <c r="DZ10" s="87">
        <v>61026</v>
      </c>
      <c r="EA10" s="87">
        <f t="shared" si="60"/>
        <v>30233.967810327547</v>
      </c>
      <c r="EB10" s="87">
        <v>9231</v>
      </c>
      <c r="EC10" s="86">
        <v>1</v>
      </c>
      <c r="ED10" s="86">
        <f t="shared" si="26"/>
        <v>0.30531884064673792</v>
      </c>
      <c r="EE10" s="178">
        <f>VLOOKUP(A10,'[3]County 15 24 population'!$A$1:$J$50,10,FALSE)</f>
        <v>61026</v>
      </c>
      <c r="EF10" s="178">
        <v>30233.967810327547</v>
      </c>
      <c r="EG10" s="178">
        <v>11608</v>
      </c>
      <c r="EH10" s="12">
        <v>100</v>
      </c>
      <c r="EI10" s="12">
        <f t="shared" si="61"/>
        <v>38.393902093243781</v>
      </c>
      <c r="EJ10" s="184">
        <v>65224</v>
      </c>
      <c r="EK10" s="184">
        <v>23663.180849920074</v>
      </c>
      <c r="EL10" s="184">
        <v>3281</v>
      </c>
      <c r="EM10" s="21">
        <v>100</v>
      </c>
      <c r="EN10" s="88">
        <f t="shared" si="27"/>
        <v>0.13865422492475613</v>
      </c>
      <c r="EO10" s="89">
        <v>65224</v>
      </c>
      <c r="EP10" s="89">
        <v>23663.180849920074</v>
      </c>
      <c r="EQ10" s="172">
        <v>2830</v>
      </c>
      <c r="ER10" s="85">
        <v>1</v>
      </c>
      <c r="ES10" s="85">
        <f t="shared" si="28"/>
        <v>0.11959507971260587</v>
      </c>
      <c r="ET10" s="12">
        <v>65224</v>
      </c>
      <c r="EU10" s="12">
        <v>23663.180849920074</v>
      </c>
      <c r="EV10" s="178">
        <v>2305</v>
      </c>
      <c r="EW10" s="12">
        <v>100</v>
      </c>
      <c r="EX10" s="85">
        <f t="shared" si="62"/>
        <v>9.7408713334825633E-2</v>
      </c>
      <c r="EY10" s="21">
        <v>1850.5</v>
      </c>
      <c r="EZ10" s="21">
        <v>1799</v>
      </c>
      <c r="FA10" s="21">
        <v>100</v>
      </c>
      <c r="FB10" s="21">
        <f t="shared" si="29"/>
        <v>97.21696838692246</v>
      </c>
      <c r="FC10" s="21">
        <f t="shared" si="30"/>
        <v>1850.5</v>
      </c>
      <c r="FD10" s="21">
        <f>VLOOKUP(A10,'[1]KP 2021'!$A$1:$O$51,6,FALSE)</f>
        <v>1187</v>
      </c>
      <c r="FE10" s="21">
        <v>100</v>
      </c>
      <c r="FF10" s="90">
        <f t="shared" si="31"/>
        <v>0.64144825722777632</v>
      </c>
      <c r="FG10" s="21">
        <v>1850.5</v>
      </c>
      <c r="FH10" s="179">
        <v>1089</v>
      </c>
      <c r="FI10" s="12">
        <v>100</v>
      </c>
      <c r="FJ10" s="92">
        <f t="shared" si="32"/>
        <v>0.58848959740610651</v>
      </c>
      <c r="FK10" s="75">
        <v>427</v>
      </c>
      <c r="FL10" s="75">
        <v>537</v>
      </c>
      <c r="FM10" s="75">
        <v>100</v>
      </c>
      <c r="FN10" s="92">
        <f t="shared" si="33"/>
        <v>1.2576112412177987</v>
      </c>
      <c r="FO10" s="76">
        <f t="shared" si="34"/>
        <v>427</v>
      </c>
      <c r="FP10" s="76">
        <f>VLOOKUP(A10,'[1]KP 2021'!$A$1:$O$51,15,FALSE)</f>
        <v>509</v>
      </c>
      <c r="FQ10" s="92">
        <v>1</v>
      </c>
      <c r="FR10" s="92">
        <f t="shared" si="35"/>
        <v>1.1920374707259953</v>
      </c>
      <c r="FS10" s="17">
        <v>427</v>
      </c>
      <c r="FT10" s="179">
        <v>593</v>
      </c>
      <c r="FU10" s="93">
        <v>100</v>
      </c>
      <c r="FV10" s="92">
        <f t="shared" si="36"/>
        <v>1.3887587822014051</v>
      </c>
      <c r="FW10" s="75">
        <v>0</v>
      </c>
      <c r="FX10" s="75">
        <v>0</v>
      </c>
      <c r="FY10" s="75">
        <v>100</v>
      </c>
      <c r="FZ10" s="92" t="e">
        <f t="shared" si="37"/>
        <v>#DIV/0!</v>
      </c>
      <c r="GA10" s="94">
        <f t="shared" si="38"/>
        <v>0</v>
      </c>
      <c r="GB10" s="76">
        <f>VLOOKUP(A10,'[1]PWID 2021'!$A$1:$F$50,6,FALSE)</f>
        <v>0</v>
      </c>
      <c r="GC10" s="92">
        <v>1</v>
      </c>
      <c r="GD10" s="92" t="e">
        <f t="shared" si="39"/>
        <v>#DIV/0!</v>
      </c>
      <c r="GE10" s="17">
        <f>VLOOKUP(A10,'[4]KPSE post county TWG'!$A$4:$U$52,16,FALSE)</f>
        <v>0</v>
      </c>
      <c r="GF10" s="179">
        <v>0</v>
      </c>
      <c r="GG10" s="76">
        <v>100</v>
      </c>
      <c r="GH10" s="92">
        <v>0</v>
      </c>
      <c r="GI10" s="75">
        <v>0</v>
      </c>
      <c r="GJ10" s="76">
        <v>0</v>
      </c>
      <c r="GK10" s="92">
        <v>1</v>
      </c>
      <c r="GL10" s="92" t="e">
        <f t="shared" si="40"/>
        <v>#DIV/0!</v>
      </c>
      <c r="GM10" s="76">
        <f t="shared" si="41"/>
        <v>0</v>
      </c>
      <c r="GN10" s="76">
        <v>0</v>
      </c>
      <c r="GO10" s="92">
        <v>1</v>
      </c>
      <c r="GP10" s="92" t="e">
        <f t="shared" si="42"/>
        <v>#DIV/0!</v>
      </c>
      <c r="GQ10" s="75">
        <v>0</v>
      </c>
      <c r="GR10" s="76">
        <v>0</v>
      </c>
      <c r="GS10" s="92">
        <v>1</v>
      </c>
      <c r="GT10" s="92" t="e">
        <f t="shared" si="43"/>
        <v>#DIV/0!</v>
      </c>
      <c r="GU10" s="76">
        <v>0</v>
      </c>
      <c r="GV10" s="17">
        <v>0</v>
      </c>
      <c r="GW10" s="25">
        <v>100</v>
      </c>
      <c r="GX10" s="95" t="e">
        <f t="shared" si="44"/>
        <v>#DIV/0!</v>
      </c>
      <c r="GY10" s="96"/>
      <c r="GZ10" s="96"/>
      <c r="HA10" s="96"/>
      <c r="HB10" s="96"/>
      <c r="HC10" s="76">
        <v>0</v>
      </c>
      <c r="HD10" s="4">
        <v>0</v>
      </c>
      <c r="HE10" s="25">
        <v>100</v>
      </c>
      <c r="HF10" s="96">
        <v>0</v>
      </c>
      <c r="HG10" s="12">
        <v>12164</v>
      </c>
      <c r="HH10" s="17">
        <v>0</v>
      </c>
      <c r="HI10" s="17">
        <v>100</v>
      </c>
      <c r="HK10" s="85">
        <f t="shared" si="63"/>
        <v>0</v>
      </c>
      <c r="HL10" s="21">
        <v>12164</v>
      </c>
      <c r="HM10" s="21">
        <v>0</v>
      </c>
      <c r="HN10" s="12"/>
      <c r="HO10" s="21">
        <v>100</v>
      </c>
      <c r="HP10" s="90">
        <f t="shared" si="64"/>
        <v>0</v>
      </c>
      <c r="HQ10" s="173">
        <v>12164</v>
      </c>
      <c r="HR10" s="17">
        <v>0</v>
      </c>
      <c r="HS10" s="12"/>
      <c r="HT10" s="17">
        <v>100</v>
      </c>
      <c r="HU10" s="86">
        <f t="shared" si="65"/>
        <v>0</v>
      </c>
      <c r="HV10" s="12">
        <v>1850.5</v>
      </c>
      <c r="HW10" s="12">
        <v>445</v>
      </c>
      <c r="HX10" s="26">
        <f t="shared" si="45"/>
        <v>0.24047554714941907</v>
      </c>
      <c r="HY10" s="12">
        <v>427</v>
      </c>
      <c r="HZ10" s="12">
        <v>129</v>
      </c>
      <c r="IA10" s="26">
        <f t="shared" si="46"/>
        <v>0.30210772833723654</v>
      </c>
      <c r="IB10" s="12">
        <v>0</v>
      </c>
      <c r="IC10" s="12">
        <v>0</v>
      </c>
      <c r="ID10" s="26" t="e">
        <f t="shared" si="47"/>
        <v>#DIV/0!</v>
      </c>
      <c r="IE10" s="12">
        <v>0</v>
      </c>
      <c r="IF10" s="12"/>
      <c r="IG10" s="51"/>
      <c r="IH10" s="51">
        <f t="shared" si="48"/>
        <v>1850.5</v>
      </c>
      <c r="II10" s="51">
        <f>VLOOKUP(A10,'[1]Prep 2021'!$A$1:$H$50,2,FALSE)</f>
        <v>445</v>
      </c>
      <c r="IJ10" s="51"/>
      <c r="IK10" s="51">
        <f t="shared" si="49"/>
        <v>427</v>
      </c>
      <c r="IL10" s="51">
        <f>VLOOKUP(A10,'[1]Prep 2021'!$A$1:$H$50,3,FALSE)</f>
        <v>129</v>
      </c>
      <c r="IM10" s="51"/>
      <c r="IN10" s="51">
        <f t="shared" si="50"/>
        <v>0</v>
      </c>
      <c r="IO10" s="51" t="e">
        <f>VLOOKUP(A10,'[1]Prep 2021'!$A$1:$H$50,5,FALSE)</f>
        <v>#REF!</v>
      </c>
      <c r="IP10" s="51"/>
      <c r="IQ10" s="51"/>
      <c r="IR10" s="51"/>
      <c r="IS10" s="51"/>
      <c r="IT10" s="12">
        <v>1850.5</v>
      </c>
      <c r="IU10" s="17">
        <f>VLOOKUP(A10,'[1]Prep all counties'!$A$1:$M$50,8,FALSE)</f>
        <v>194</v>
      </c>
      <c r="IV10" s="12">
        <f t="shared" si="51"/>
        <v>10.48365306673872</v>
      </c>
      <c r="IW10" s="12">
        <v>427</v>
      </c>
      <c r="IX10" s="17">
        <f>VLOOKUP(A10,'[1]Prep all counties'!$A$1:$M$50,10,FALSE)</f>
        <v>39</v>
      </c>
      <c r="IY10" s="12">
        <f>IX10/IW10*100</f>
        <v>9.1334894613583142</v>
      </c>
      <c r="IZ10" s="12">
        <v>0</v>
      </c>
      <c r="JA10" s="17" t="e">
        <f>VLOOKUP(A10,'[1]Prep all counties'!$A$1:$M$50,11,FALSE)</f>
        <v>#REF!</v>
      </c>
      <c r="JB10" s="12">
        <v>0</v>
      </c>
      <c r="JC10" s="21">
        <v>0</v>
      </c>
      <c r="JD10" s="97"/>
      <c r="JE10" s="51"/>
      <c r="JF10" s="51">
        <v>30233.967810327547</v>
      </c>
      <c r="JG10" s="51">
        <v>3</v>
      </c>
      <c r="JH10" s="96">
        <f t="shared" si="52"/>
        <v>9.9226142556625902E-5</v>
      </c>
      <c r="JI10" s="51">
        <f t="shared" si="53"/>
        <v>30233.967810327547</v>
      </c>
      <c r="JJ10" s="51">
        <f>VLOOKUP(A10,'[1]Prep 2021'!$A$1:$H$50,8,FALSE)</f>
        <v>10</v>
      </c>
      <c r="JK10" s="96"/>
      <c r="JL10" s="51">
        <v>30233.967810327547</v>
      </c>
      <c r="JM10" s="51">
        <f>VLOOKUP(A10,[1]PREP2!$A$1:$M$50,7,FALSE)</f>
        <v>19</v>
      </c>
      <c r="JN10" s="51"/>
      <c r="JO10" s="51">
        <v>109</v>
      </c>
      <c r="JP10" s="51">
        <v>186</v>
      </c>
      <c r="JQ10" s="51">
        <v>112</v>
      </c>
      <c r="JR10" s="51">
        <f t="shared" si="54"/>
        <v>686</v>
      </c>
      <c r="JS10" s="51" t="e">
        <f t="shared" si="66"/>
        <v>#REF!</v>
      </c>
      <c r="JT10" s="51" t="e">
        <f t="shared" si="55"/>
        <v>#REF!</v>
      </c>
      <c r="JU10" s="96">
        <v>0.90354447275174299</v>
      </c>
      <c r="JV10" s="96">
        <v>1</v>
      </c>
      <c r="JW10" s="96">
        <v>0.740253164556962</v>
      </c>
      <c r="JX10" s="26">
        <v>0.90354447275174299</v>
      </c>
      <c r="JY10" s="26">
        <v>0.90354447275174299</v>
      </c>
      <c r="JZ10" s="98">
        <v>0.66885165527242951</v>
      </c>
      <c r="KA10" s="99">
        <v>0.93425043165405552</v>
      </c>
      <c r="KB10" s="100">
        <v>0.9996144949884348</v>
      </c>
      <c r="KC10" s="101">
        <v>94.7</v>
      </c>
      <c r="KD10" s="99">
        <f t="shared" si="56"/>
        <v>0.93425043165405552</v>
      </c>
      <c r="KE10" s="99">
        <v>0.9865757413165086</v>
      </c>
      <c r="KF10" s="99">
        <v>0.27955515847755674</v>
      </c>
      <c r="KG10" s="96">
        <v>0.90633072886872124</v>
      </c>
      <c r="KH10" s="59">
        <v>0.99990303500436339</v>
      </c>
      <c r="KI10" s="102">
        <v>94.2</v>
      </c>
      <c r="KJ10" s="26">
        <f t="shared" si="57"/>
        <v>0.90633072886872124</v>
      </c>
      <c r="KK10" s="26">
        <v>0.93599672194193428</v>
      </c>
      <c r="KL10" s="98">
        <v>0.85829955417794124</v>
      </c>
      <c r="KM10" s="103" t="s">
        <v>231</v>
      </c>
    </row>
    <row r="11" spans="1:299" x14ac:dyDescent="0.35">
      <c r="A11" s="14" t="s">
        <v>6</v>
      </c>
      <c r="B11" s="48">
        <v>841353</v>
      </c>
      <c r="C11" s="49">
        <v>458975</v>
      </c>
      <c r="D11" s="49">
        <v>382344</v>
      </c>
      <c r="E11" s="50">
        <f t="shared" si="0"/>
        <v>1200.4242253049611</v>
      </c>
      <c r="F11" s="51">
        <f t="shared" si="1"/>
        <v>833.03883653793775</v>
      </c>
      <c r="G11" s="52">
        <v>2.2100000000000002E-2</v>
      </c>
      <c r="H11" s="12">
        <v>55.553428689773959</v>
      </c>
      <c r="I11" s="21">
        <v>44</v>
      </c>
      <c r="J11" s="11">
        <v>7.316513283747033E-3</v>
      </c>
      <c r="K11" s="21">
        <v>29.62742968995418</v>
      </c>
      <c r="L11" s="21">
        <f t="shared" si="2"/>
        <v>46</v>
      </c>
      <c r="M11" s="53">
        <v>2.4206912144763816E-2</v>
      </c>
      <c r="N11" s="12">
        <v>38.448660367649232</v>
      </c>
      <c r="O11" s="54">
        <f t="shared" si="3"/>
        <v>45</v>
      </c>
      <c r="P11" s="55">
        <v>3.754E-3</v>
      </c>
      <c r="Q11" s="56">
        <v>2.4054000000000002E-3</v>
      </c>
      <c r="R11" s="57">
        <v>5.1993999999999999E-3</v>
      </c>
      <c r="S11" s="58">
        <v>1.656032140466068E-3</v>
      </c>
      <c r="T11" s="58">
        <v>1.1625128882646401E-3</v>
      </c>
      <c r="U11" s="58">
        <v>2.1445722122595402E-3</v>
      </c>
      <c r="V11" s="55">
        <v>1.7415100125670263E-3</v>
      </c>
      <c r="W11" s="56">
        <v>1.13693300202487E-3</v>
      </c>
      <c r="X11" s="59">
        <v>2.1417422882513601E-3</v>
      </c>
      <c r="Y11" s="24">
        <v>5.8870538092701125E-3</v>
      </c>
      <c r="Z11" s="24">
        <v>4.7096430474160896E-3</v>
      </c>
      <c r="AA11" s="24">
        <v>1.768E-3</v>
      </c>
      <c r="AB11" s="12">
        <v>55.553428689773959</v>
      </c>
      <c r="AC11" s="12">
        <v>9.8218461923520364E-2</v>
      </c>
      <c r="AD11" s="12">
        <v>55.455210227850436</v>
      </c>
      <c r="AE11" s="60">
        <f t="shared" si="4"/>
        <v>4.4180986014485798E-3</v>
      </c>
      <c r="AF11" s="61">
        <f t="shared" si="5"/>
        <v>3.5344788811588639E-3</v>
      </c>
      <c r="AG11" s="3">
        <f t="shared" si="6"/>
        <v>5.8532106269976267E-4</v>
      </c>
      <c r="AH11" s="21">
        <v>29.62742968995418</v>
      </c>
      <c r="AI11" s="12">
        <f t="shared" si="7"/>
        <v>1.7341558631186482E-2</v>
      </c>
      <c r="AJ11" s="62">
        <f t="shared" si="8"/>
        <v>29.610088131322993</v>
      </c>
      <c r="AK11" s="60">
        <f t="shared" si="9"/>
        <v>1.3899955768317556E-2</v>
      </c>
      <c r="AL11" s="63">
        <f t="shared" si="10"/>
        <v>1.1119964614654044E-2</v>
      </c>
      <c r="AM11" s="3">
        <f t="shared" si="11"/>
        <v>1.9365529715811053E-3</v>
      </c>
      <c r="AN11" s="12">
        <f t="shared" si="12"/>
        <v>38.448660367649232</v>
      </c>
      <c r="AO11" s="12">
        <f t="shared" si="13"/>
        <v>7.4457867488283799E-2</v>
      </c>
      <c r="AP11" s="62">
        <f t="shared" si="14"/>
        <v>38.374202500160948</v>
      </c>
      <c r="AQ11" s="5" t="s">
        <v>60</v>
      </c>
      <c r="AR11" s="5"/>
      <c r="AS11" s="5" t="s">
        <v>60</v>
      </c>
      <c r="AT11" s="64">
        <v>21.4</v>
      </c>
      <c r="AU11" s="65">
        <v>17.899999999999999</v>
      </c>
      <c r="AV11" s="66">
        <v>24.6</v>
      </c>
      <c r="AW11" s="67">
        <v>25.9</v>
      </c>
      <c r="AX11" s="68" t="s">
        <v>229</v>
      </c>
      <c r="AY11" s="69">
        <v>21.7</v>
      </c>
      <c r="AZ11" s="65">
        <v>6.7</v>
      </c>
      <c r="BA11" s="66">
        <v>0.7</v>
      </c>
      <c r="BB11" s="70" t="s">
        <v>229</v>
      </c>
      <c r="BC11" s="71" t="s">
        <v>229</v>
      </c>
      <c r="BD11" s="72" t="s">
        <v>229</v>
      </c>
      <c r="BE11" s="104">
        <v>98.9</v>
      </c>
      <c r="BF11" s="74">
        <v>2149</v>
      </c>
      <c r="BG11" s="12">
        <f t="shared" si="15"/>
        <v>4.6821722316030288</v>
      </c>
      <c r="BH11" s="17">
        <v>1285</v>
      </c>
      <c r="BI11" s="12">
        <f t="shared" si="16"/>
        <v>2.7997167601721227</v>
      </c>
      <c r="BJ11" s="17">
        <v>299</v>
      </c>
      <c r="BK11" s="75" t="s">
        <v>230</v>
      </c>
      <c r="BL11" s="75">
        <v>5.7679294589766243</v>
      </c>
      <c r="BM11" s="75">
        <v>3.4489480478292056</v>
      </c>
      <c r="BN11" s="75">
        <f>VLOOKUP(A11,[1]Sheet6!$A$1:$D$49,2,FALSE)</f>
        <v>37634</v>
      </c>
      <c r="BO11" s="75">
        <v>27469</v>
      </c>
      <c r="BP11" s="75">
        <v>81</v>
      </c>
      <c r="BQ11" s="75">
        <v>3087</v>
      </c>
      <c r="BR11" s="75">
        <v>3168</v>
      </c>
      <c r="BS11" s="75">
        <v>1635</v>
      </c>
      <c r="BT11" s="76">
        <v>21.719457013574662</v>
      </c>
      <c r="BU11" s="76">
        <v>32.928835870012342</v>
      </c>
      <c r="BV11" s="76"/>
      <c r="BW11" s="76"/>
      <c r="BX11" s="76">
        <v>40239</v>
      </c>
      <c r="BY11" s="76">
        <v>36257</v>
      </c>
      <c r="BZ11" s="76">
        <v>532</v>
      </c>
      <c r="CA11" s="76">
        <v>5501</v>
      </c>
      <c r="CB11" s="76">
        <v>6033</v>
      </c>
      <c r="CC11" s="76">
        <v>10811</v>
      </c>
      <c r="CD11" s="76">
        <v>16.639545467082218</v>
      </c>
      <c r="CE11" s="76">
        <v>46.457235844112859</v>
      </c>
      <c r="CF11" s="75">
        <f t="shared" si="17"/>
        <v>38869</v>
      </c>
      <c r="CG11" s="2">
        <f t="shared" si="17"/>
        <v>34236</v>
      </c>
      <c r="CH11" s="2">
        <v>326</v>
      </c>
      <c r="CI11" s="2">
        <v>5247</v>
      </c>
      <c r="CJ11" s="75">
        <f t="shared" si="18"/>
        <v>5573</v>
      </c>
      <c r="CK11" s="2">
        <f>VLOOKUP(A11,'[1]KP 2021'!$A$1:$AK$51,37)</f>
        <v>11836</v>
      </c>
      <c r="CL11" s="77">
        <f t="shared" si="58"/>
        <v>0.16278186704054212</v>
      </c>
      <c r="CM11" s="77">
        <f t="shared" si="59"/>
        <v>0.50849982474588151</v>
      </c>
      <c r="CN11" s="17">
        <v>20804</v>
      </c>
      <c r="CO11" s="17">
        <v>8061</v>
      </c>
      <c r="CP11" s="17">
        <v>12743</v>
      </c>
      <c r="CQ11" s="12">
        <v>61.252643722361086</v>
      </c>
      <c r="CR11" s="78">
        <v>2.9</v>
      </c>
      <c r="CS11" s="79">
        <v>17.967500000000001</v>
      </c>
      <c r="CT11" s="79">
        <v>10.5680978214</v>
      </c>
      <c r="CU11" s="79">
        <v>18.313300000000002</v>
      </c>
      <c r="CV11" s="80">
        <v>27640</v>
      </c>
      <c r="CW11" s="80">
        <v>14586</v>
      </c>
      <c r="CX11" s="80">
        <v>14033</v>
      </c>
      <c r="CY11" s="81">
        <f t="shared" si="19"/>
        <v>50.770622286541247</v>
      </c>
      <c r="CZ11" s="80">
        <v>180.75277081617725</v>
      </c>
      <c r="DA11" s="80">
        <v>67</v>
      </c>
      <c r="DB11" s="80">
        <v>73</v>
      </c>
      <c r="DC11" s="80"/>
      <c r="DD11" s="80">
        <v>40239</v>
      </c>
      <c r="DE11" s="80">
        <v>36257</v>
      </c>
      <c r="DF11" s="80">
        <v>14045</v>
      </c>
      <c r="DG11" s="82">
        <f t="shared" si="20"/>
        <v>0.34903948905290888</v>
      </c>
      <c r="DH11" s="80">
        <v>92.31934099263249</v>
      </c>
      <c r="DI11" s="80">
        <v>58</v>
      </c>
      <c r="DJ11" s="80">
        <v>53</v>
      </c>
      <c r="DK11" s="80">
        <f t="shared" si="21"/>
        <v>0.57409421937088612</v>
      </c>
      <c r="DL11" s="81">
        <f t="shared" si="22"/>
        <v>40.386656132779208</v>
      </c>
      <c r="DM11" s="83">
        <v>38869</v>
      </c>
      <c r="DN11" s="84">
        <v>34236</v>
      </c>
      <c r="DO11" s="17">
        <v>12488</v>
      </c>
      <c r="DP11" s="85">
        <f t="shared" si="23"/>
        <v>0.32128431397772006</v>
      </c>
      <c r="DQ11" s="12">
        <v>110.64549302198623</v>
      </c>
      <c r="DR11" s="17">
        <v>56</v>
      </c>
      <c r="DS11" s="84">
        <v>47</v>
      </c>
      <c r="DT11" s="51">
        <f t="shared" si="24"/>
        <v>42.47800675501594</v>
      </c>
      <c r="DU11" s="51">
        <v>96874</v>
      </c>
      <c r="DV11" s="51">
        <f>VLOOKUP(A11,[2]Sheet1!$A$1:$F$49,6,FALSE)</f>
        <v>49452.261569487193</v>
      </c>
      <c r="DW11" s="51">
        <v>6825</v>
      </c>
      <c r="DX11" s="51">
        <v>100</v>
      </c>
      <c r="DY11" s="86">
        <f t="shared" si="25"/>
        <v>0.13801188830181085</v>
      </c>
      <c r="DZ11" s="87">
        <v>96874</v>
      </c>
      <c r="EA11" s="87">
        <f t="shared" si="60"/>
        <v>49452.261569487193</v>
      </c>
      <c r="EB11" s="87">
        <v>4978</v>
      </c>
      <c r="EC11" s="86">
        <v>1</v>
      </c>
      <c r="ED11" s="86">
        <f t="shared" si="26"/>
        <v>0.10066273699141604</v>
      </c>
      <c r="EE11" s="178">
        <f>VLOOKUP(A11,'[3]County 15 24 population'!$A$1:$J$50,10,FALSE)</f>
        <v>96874</v>
      </c>
      <c r="EF11" s="178">
        <v>49452.261569487193</v>
      </c>
      <c r="EG11" s="178">
        <v>4517</v>
      </c>
      <c r="EH11" s="12">
        <v>100</v>
      </c>
      <c r="EI11" s="12">
        <f t="shared" si="61"/>
        <v>9.1340615305388955</v>
      </c>
      <c r="EJ11" s="184">
        <v>121579</v>
      </c>
      <c r="EK11" s="184">
        <v>11006.860512590076</v>
      </c>
      <c r="EL11" s="184">
        <v>4520</v>
      </c>
      <c r="EM11" s="21">
        <v>100</v>
      </c>
      <c r="EN11" s="88">
        <f t="shared" si="27"/>
        <v>0.41065297364583186</v>
      </c>
      <c r="EO11" s="89">
        <v>121579</v>
      </c>
      <c r="EP11" s="89">
        <v>11006.860512590076</v>
      </c>
      <c r="EQ11" s="172">
        <v>3544</v>
      </c>
      <c r="ER11" s="85">
        <v>1</v>
      </c>
      <c r="ES11" s="85">
        <f t="shared" si="28"/>
        <v>0.32198100411522745</v>
      </c>
      <c r="ET11" s="12">
        <v>121579</v>
      </c>
      <c r="EU11" s="12">
        <v>11006.860512590076</v>
      </c>
      <c r="EV11" s="178">
        <v>2915</v>
      </c>
      <c r="EW11" s="12">
        <v>100</v>
      </c>
      <c r="EX11" s="85">
        <f t="shared" si="62"/>
        <v>0.26483482703044248</v>
      </c>
      <c r="EY11" s="21">
        <v>2149</v>
      </c>
      <c r="EZ11" s="21">
        <v>0</v>
      </c>
      <c r="FA11" s="21">
        <v>100</v>
      </c>
      <c r="FB11" s="21">
        <f t="shared" si="29"/>
        <v>0</v>
      </c>
      <c r="FC11" s="21">
        <f t="shared" si="30"/>
        <v>2149</v>
      </c>
      <c r="FD11" s="21">
        <f>VLOOKUP(A11,'[1]KP 2021'!$A$1:$O$51,6,FALSE)</f>
        <v>0</v>
      </c>
      <c r="FE11" s="21">
        <v>100</v>
      </c>
      <c r="FF11" s="90">
        <f t="shared" si="31"/>
        <v>0</v>
      </c>
      <c r="FG11" s="21">
        <v>2149</v>
      </c>
      <c r="FH11" s="179">
        <v>0</v>
      </c>
      <c r="FI11" s="12">
        <v>100</v>
      </c>
      <c r="FJ11" s="92">
        <f t="shared" si="32"/>
        <v>0</v>
      </c>
      <c r="FK11" s="75">
        <v>1285</v>
      </c>
      <c r="FL11" s="75">
        <v>0</v>
      </c>
      <c r="FM11" s="75">
        <v>100</v>
      </c>
      <c r="FN11" s="92">
        <f t="shared" si="33"/>
        <v>0</v>
      </c>
      <c r="FO11" s="76">
        <f t="shared" si="34"/>
        <v>1285</v>
      </c>
      <c r="FP11" s="76">
        <f>VLOOKUP(A11,'[1]KP 2021'!$A$1:$O$51,15,FALSE)</f>
        <v>0</v>
      </c>
      <c r="FQ11" s="92">
        <v>1</v>
      </c>
      <c r="FR11" s="92">
        <f t="shared" si="35"/>
        <v>0</v>
      </c>
      <c r="FS11" s="17">
        <v>1285</v>
      </c>
      <c r="FT11" s="179">
        <v>0</v>
      </c>
      <c r="FU11" s="93">
        <v>100</v>
      </c>
      <c r="FV11" s="92">
        <f t="shared" si="36"/>
        <v>0</v>
      </c>
      <c r="FW11" s="75">
        <v>299</v>
      </c>
      <c r="FX11" s="75">
        <v>0</v>
      </c>
      <c r="FY11" s="75">
        <v>100</v>
      </c>
      <c r="FZ11" s="92">
        <f t="shared" si="37"/>
        <v>0</v>
      </c>
      <c r="GA11" s="94">
        <f t="shared" si="38"/>
        <v>299</v>
      </c>
      <c r="GB11" s="76">
        <f>VLOOKUP(A11,'[1]PWID 2021'!$A$1:$F$50,6,FALSE)</f>
        <v>0</v>
      </c>
      <c r="GC11" s="92">
        <v>1</v>
      </c>
      <c r="GD11" s="92">
        <f t="shared" si="39"/>
        <v>0</v>
      </c>
      <c r="GE11" s="17">
        <f>VLOOKUP(A11,'[4]KPSE post county TWG'!$A$4:$U$52,16,FALSE)</f>
        <v>299</v>
      </c>
      <c r="GF11" s="179">
        <v>0</v>
      </c>
      <c r="GG11" s="76">
        <v>100</v>
      </c>
      <c r="GH11" s="92">
        <f t="shared" ref="GH11:GH39" si="67">GF11/GE11</f>
        <v>0</v>
      </c>
      <c r="GI11" s="75">
        <v>299</v>
      </c>
      <c r="GJ11" s="76">
        <v>0</v>
      </c>
      <c r="GK11" s="92">
        <v>1</v>
      </c>
      <c r="GL11" s="92">
        <f t="shared" si="40"/>
        <v>0</v>
      </c>
      <c r="GM11" s="76">
        <f t="shared" si="41"/>
        <v>299</v>
      </c>
      <c r="GN11" s="76">
        <v>0</v>
      </c>
      <c r="GO11" s="92">
        <v>1</v>
      </c>
      <c r="GP11" s="92">
        <f t="shared" si="42"/>
        <v>0</v>
      </c>
      <c r="GQ11" s="75">
        <v>299</v>
      </c>
      <c r="GR11" s="76">
        <v>0</v>
      </c>
      <c r="GS11" s="92">
        <v>1</v>
      </c>
      <c r="GT11" s="92">
        <f t="shared" si="43"/>
        <v>0</v>
      </c>
      <c r="GU11" s="76">
        <v>0</v>
      </c>
      <c r="GV11" s="17">
        <v>0</v>
      </c>
      <c r="GW11" s="25">
        <v>100</v>
      </c>
      <c r="GX11" s="95" t="e">
        <f t="shared" si="44"/>
        <v>#DIV/0!</v>
      </c>
      <c r="GY11" s="96"/>
      <c r="GZ11" s="96"/>
      <c r="HA11" s="96"/>
      <c r="HB11" s="96"/>
      <c r="HC11" s="76">
        <v>0</v>
      </c>
      <c r="HD11" s="4">
        <v>0</v>
      </c>
      <c r="HE11" s="25">
        <v>100</v>
      </c>
      <c r="HF11" s="96">
        <v>0</v>
      </c>
      <c r="HG11" s="12">
        <v>2957</v>
      </c>
      <c r="HH11" s="17">
        <v>9</v>
      </c>
      <c r="HI11" s="17">
        <v>100</v>
      </c>
      <c r="HK11" s="85">
        <f t="shared" si="63"/>
        <v>3.043625295908015E-3</v>
      </c>
      <c r="HL11" s="21">
        <v>2957</v>
      </c>
      <c r="HM11" s="21">
        <v>9</v>
      </c>
      <c r="HN11" s="12"/>
      <c r="HO11" s="21">
        <v>100</v>
      </c>
      <c r="HP11" s="90">
        <f t="shared" si="64"/>
        <v>3.043625295908015E-3</v>
      </c>
      <c r="HQ11" s="173">
        <v>2957</v>
      </c>
      <c r="HR11" s="17">
        <v>9</v>
      </c>
      <c r="HS11" s="12"/>
      <c r="HT11" s="17">
        <v>100</v>
      </c>
      <c r="HU11" s="86">
        <f t="shared" si="65"/>
        <v>3.043625295908015E-3</v>
      </c>
      <c r="HV11" s="12">
        <v>2149</v>
      </c>
      <c r="HW11" s="12">
        <v>0</v>
      </c>
      <c r="HX11" s="26">
        <f t="shared" si="45"/>
        <v>0</v>
      </c>
      <c r="HY11" s="12">
        <v>1285</v>
      </c>
      <c r="HZ11" s="12">
        <v>0</v>
      </c>
      <c r="IA11" s="26">
        <f t="shared" si="46"/>
        <v>0</v>
      </c>
      <c r="IB11" s="12">
        <v>299</v>
      </c>
      <c r="IC11" s="12">
        <v>0</v>
      </c>
      <c r="ID11" s="26">
        <f t="shared" si="47"/>
        <v>0</v>
      </c>
      <c r="IE11" s="12" t="s">
        <v>230</v>
      </c>
      <c r="IF11" s="12"/>
      <c r="IG11" s="51"/>
      <c r="IH11" s="51">
        <f t="shared" si="48"/>
        <v>2149</v>
      </c>
      <c r="II11" s="51" t="e">
        <f>VLOOKUP(A11,'[1]Prep 2021'!$A$1:$H$50,2,FALSE)</f>
        <v>#REF!</v>
      </c>
      <c r="IJ11" s="51"/>
      <c r="IK11" s="51">
        <f t="shared" si="49"/>
        <v>1285</v>
      </c>
      <c r="IL11" s="51" t="e">
        <f>VLOOKUP(A11,'[1]Prep 2021'!$A$1:$H$50,3,FALSE)</f>
        <v>#REF!</v>
      </c>
      <c r="IM11" s="51"/>
      <c r="IN11" s="51">
        <f t="shared" si="50"/>
        <v>299</v>
      </c>
      <c r="IO11" s="51" t="e">
        <f>VLOOKUP(A11,'[1]Prep 2021'!$A$1:$H$50,5,FALSE)</f>
        <v>#REF!</v>
      </c>
      <c r="IP11" s="51"/>
      <c r="IQ11" s="51"/>
      <c r="IR11" s="51"/>
      <c r="IS11" s="51"/>
      <c r="IT11" s="12">
        <v>2149</v>
      </c>
      <c r="IU11" s="17" t="e">
        <f>VLOOKUP(A11,'[1]Prep all counties'!$A$1:$M$50,8,FALSE)</f>
        <v>#REF!</v>
      </c>
      <c r="IV11" s="12">
        <v>0</v>
      </c>
      <c r="IW11" s="12">
        <v>1285</v>
      </c>
      <c r="IX11" s="17" t="e">
        <f>VLOOKUP(A11,'[1]Prep all counties'!$A$1:$M$50,10,FALSE)</f>
        <v>#REF!</v>
      </c>
      <c r="IY11" s="12">
        <v>0</v>
      </c>
      <c r="IZ11" s="12">
        <v>299</v>
      </c>
      <c r="JA11" s="17" t="e">
        <f>VLOOKUP(A11,'[1]Prep all counties'!$A$1:$M$50,11,FALSE)</f>
        <v>#REF!</v>
      </c>
      <c r="JB11" s="12">
        <v>0</v>
      </c>
      <c r="JC11" s="21" t="s">
        <v>230</v>
      </c>
      <c r="JD11" s="97"/>
      <c r="JE11" s="51"/>
      <c r="JF11" s="51">
        <v>49452.261569487193</v>
      </c>
      <c r="JG11" s="51">
        <v>0</v>
      </c>
      <c r="JH11" s="96">
        <f t="shared" si="52"/>
        <v>0</v>
      </c>
      <c r="JI11" s="51">
        <f t="shared" si="53"/>
        <v>49452.261569487193</v>
      </c>
      <c r="JJ11" s="51">
        <f>VLOOKUP(A11,'[1]Prep 2021'!$A$1:$H$50,8,FALSE)</f>
        <v>0</v>
      </c>
      <c r="JK11" s="96"/>
      <c r="JL11" s="51">
        <v>49452.261569487193</v>
      </c>
      <c r="JM11" s="51">
        <f>VLOOKUP(A11,[1]PREP2!$A$1:$M$50,7,FALSE)</f>
        <v>0</v>
      </c>
      <c r="JN11" s="51"/>
      <c r="JO11" s="51">
        <v>0</v>
      </c>
      <c r="JP11" s="51">
        <v>3</v>
      </c>
      <c r="JQ11" s="51">
        <v>3</v>
      </c>
      <c r="JR11" s="51">
        <f t="shared" si="54"/>
        <v>0</v>
      </c>
      <c r="JS11" s="51" t="e">
        <f t="shared" si="66"/>
        <v>#REF!</v>
      </c>
      <c r="JT11" s="51" t="e">
        <f t="shared" si="55"/>
        <v>#REF!</v>
      </c>
      <c r="JU11" s="96">
        <v>0.48407301612849885</v>
      </c>
      <c r="JV11" s="96">
        <v>0.95773381294964033</v>
      </c>
      <c r="JW11" s="96">
        <v>0.12018779342723004</v>
      </c>
      <c r="JX11" s="26">
        <v>0.48407301612849885</v>
      </c>
      <c r="JY11" s="26">
        <v>0.46361309548277996</v>
      </c>
      <c r="JZ11" s="98">
        <v>5.5720634950043035E-2</v>
      </c>
      <c r="KA11" s="99">
        <v>0.76853443442411717</v>
      </c>
      <c r="KB11" s="100">
        <v>0.96558704453441291</v>
      </c>
      <c r="KC11" s="101">
        <v>0</v>
      </c>
      <c r="KD11" s="99">
        <f t="shared" si="56"/>
        <v>0.76853443442411717</v>
      </c>
      <c r="KE11" s="99">
        <v>1.1221966341136633</v>
      </c>
      <c r="KF11" s="99">
        <v>0</v>
      </c>
      <c r="KG11" s="96">
        <v>0.85249944623940399</v>
      </c>
      <c r="KH11" s="59">
        <v>0.99928263988522237</v>
      </c>
      <c r="KI11" s="102">
        <v>87</v>
      </c>
      <c r="KJ11" s="26">
        <f t="shared" si="57"/>
        <v>0.85249944623940399</v>
      </c>
      <c r="KK11" s="26">
        <v>1.0014737601856001</v>
      </c>
      <c r="KL11" s="98">
        <v>9.6337030771622686E-2</v>
      </c>
      <c r="KM11" s="103" t="s">
        <v>62</v>
      </c>
    </row>
    <row r="12" spans="1:299" x14ac:dyDescent="0.35">
      <c r="A12" s="15" t="s">
        <v>7</v>
      </c>
      <c r="B12" s="106">
        <v>1131950</v>
      </c>
      <c r="C12" s="49">
        <v>539560</v>
      </c>
      <c r="D12" s="49">
        <v>592367</v>
      </c>
      <c r="E12" s="50">
        <f t="shared" si="0"/>
        <v>910.85425082761196</v>
      </c>
      <c r="F12" s="51">
        <f t="shared" si="1"/>
        <v>1097.8704870635331</v>
      </c>
      <c r="G12" s="52">
        <v>5.0305999999999997</v>
      </c>
      <c r="H12" s="12">
        <v>3087.9365839961297</v>
      </c>
      <c r="I12" s="21">
        <v>4</v>
      </c>
      <c r="J12" s="11">
        <v>3.6996945676337232</v>
      </c>
      <c r="K12" s="21">
        <v>2355.6898684483449</v>
      </c>
      <c r="L12" s="21">
        <f t="shared" si="2"/>
        <v>1</v>
      </c>
      <c r="M12" s="53">
        <v>4.0800932268195877</v>
      </c>
      <c r="N12" s="12">
        <v>2695.3110754228965</v>
      </c>
      <c r="O12" s="54">
        <f t="shared" si="3"/>
        <v>2</v>
      </c>
      <c r="P12" s="55">
        <v>0.1854413</v>
      </c>
      <c r="Q12" s="56">
        <v>0.14140729999999999</v>
      </c>
      <c r="R12" s="57">
        <v>0.22510259999999999</v>
      </c>
      <c r="S12" s="58">
        <v>0.17159347428513491</v>
      </c>
      <c r="T12" s="58">
        <v>0.130030081945683</v>
      </c>
      <c r="U12" s="58">
        <v>0.210679027732291</v>
      </c>
      <c r="V12" s="55">
        <v>0.16179416638706959</v>
      </c>
      <c r="W12" s="56">
        <v>0.116097440699738</v>
      </c>
      <c r="X12" s="59">
        <v>0.19766769983507601</v>
      </c>
      <c r="Y12" s="24">
        <v>2.7127721818171031E-2</v>
      </c>
      <c r="Z12" s="24">
        <v>2.1702177454536824E-2</v>
      </c>
      <c r="AA12" s="24">
        <v>0.40244799999999997</v>
      </c>
      <c r="AB12" s="12">
        <v>3087.9365839961297</v>
      </c>
      <c r="AC12" s="12">
        <v>1242.7339023560744</v>
      </c>
      <c r="AD12" s="12">
        <v>1845.2026816400553</v>
      </c>
      <c r="AE12" s="60">
        <f t="shared" si="4"/>
        <v>2.1560811581249197E-2</v>
      </c>
      <c r="AF12" s="61">
        <f t="shared" si="5"/>
        <v>1.7248649264999357E-2</v>
      </c>
      <c r="AG12" s="3">
        <f t="shared" si="6"/>
        <v>0.29597556541069781</v>
      </c>
      <c r="AH12" s="21">
        <v>2355.6898684483449</v>
      </c>
      <c r="AI12" s="12">
        <f t="shared" si="7"/>
        <v>697.22664074625118</v>
      </c>
      <c r="AJ12" s="62">
        <f t="shared" si="8"/>
        <v>1658.4632277020937</v>
      </c>
      <c r="AK12" s="60">
        <f t="shared" si="9"/>
        <v>2.5217801840015316E-2</v>
      </c>
      <c r="AL12" s="63">
        <f t="shared" si="10"/>
        <v>2.0174241472012251E-2</v>
      </c>
      <c r="AM12" s="3">
        <f t="shared" si="11"/>
        <v>0.32640745814556699</v>
      </c>
      <c r="AN12" s="12">
        <f t="shared" si="12"/>
        <v>2695.3110754228965</v>
      </c>
      <c r="AO12" s="12">
        <f t="shared" si="13"/>
        <v>879.76963704038224</v>
      </c>
      <c r="AP12" s="62">
        <f t="shared" si="14"/>
        <v>1815.5414383825141</v>
      </c>
      <c r="AQ12" s="5" t="s">
        <v>235</v>
      </c>
      <c r="AR12" s="5"/>
      <c r="AS12" s="5" t="s">
        <v>61</v>
      </c>
      <c r="AT12" s="64">
        <v>65.599999999999994</v>
      </c>
      <c r="AU12" s="65">
        <v>60.6</v>
      </c>
      <c r="AV12" s="66">
        <v>70.400000000000006</v>
      </c>
      <c r="AW12" s="67">
        <v>30.2</v>
      </c>
      <c r="AX12" s="68">
        <v>34.9</v>
      </c>
      <c r="AY12" s="69">
        <v>24.4</v>
      </c>
      <c r="AZ12" s="65">
        <v>47.3</v>
      </c>
      <c r="BA12" s="66">
        <v>25.5</v>
      </c>
      <c r="BB12" s="70">
        <v>71.7</v>
      </c>
      <c r="BC12" s="71">
        <v>78.400000000000006</v>
      </c>
      <c r="BD12" s="72">
        <v>60.9</v>
      </c>
      <c r="BE12" s="104">
        <v>59.1</v>
      </c>
      <c r="BF12" s="16">
        <v>3823</v>
      </c>
      <c r="BG12" s="12">
        <f t="shared" si="15"/>
        <v>7.0854029208985096</v>
      </c>
      <c r="BH12" s="17">
        <v>983</v>
      </c>
      <c r="BI12" s="12">
        <f t="shared" si="16"/>
        <v>1.8218548446882645</v>
      </c>
      <c r="BJ12" s="17">
        <v>55</v>
      </c>
      <c r="BK12" s="75">
        <v>85</v>
      </c>
      <c r="BL12" s="75">
        <v>8.0883877982082399</v>
      </c>
      <c r="BM12" s="75">
        <v>2.0797502499708869</v>
      </c>
      <c r="BN12" s="75">
        <f>VLOOKUP(A12,[1]Sheet6!$A$1:$D$49,2,FALSE)</f>
        <v>39907</v>
      </c>
      <c r="BO12" s="75">
        <v>40106</v>
      </c>
      <c r="BP12" s="75">
        <v>1181</v>
      </c>
      <c r="BQ12" s="75">
        <v>10686</v>
      </c>
      <c r="BR12" s="75">
        <v>11867</v>
      </c>
      <c r="BS12" s="75">
        <v>2202</v>
      </c>
      <c r="BT12" s="76">
        <v>32.272714911207203</v>
      </c>
      <c r="BU12" s="76">
        <v>38.261129694596285</v>
      </c>
      <c r="BV12" s="76"/>
      <c r="BW12" s="76"/>
      <c r="BX12" s="76">
        <v>41191</v>
      </c>
      <c r="BY12" s="76">
        <v>40845</v>
      </c>
      <c r="BZ12" s="76">
        <v>1711</v>
      </c>
      <c r="CA12" s="76">
        <v>8405</v>
      </c>
      <c r="CB12" s="76">
        <v>10116</v>
      </c>
      <c r="CC12" s="76">
        <v>14222</v>
      </c>
      <c r="CD12" s="76">
        <v>24.766801322071245</v>
      </c>
      <c r="CE12" s="76">
        <v>59.586240665932181</v>
      </c>
      <c r="CF12" s="75">
        <f t="shared" si="17"/>
        <v>42558</v>
      </c>
      <c r="CG12" s="2">
        <f t="shared" si="17"/>
        <v>39638</v>
      </c>
      <c r="CH12" s="2">
        <v>747</v>
      </c>
      <c r="CI12" s="2">
        <v>7611</v>
      </c>
      <c r="CJ12" s="75">
        <f t="shared" si="18"/>
        <v>8358</v>
      </c>
      <c r="CK12" s="2">
        <f>VLOOKUP(A12,'[1]KP 2021'!$A$1:$AK$51,37)</f>
        <v>14665</v>
      </c>
      <c r="CL12" s="77">
        <f t="shared" si="58"/>
        <v>0.21085826731923912</v>
      </c>
      <c r="CM12" s="77">
        <f t="shared" si="59"/>
        <v>0.58083152530400117</v>
      </c>
      <c r="CN12" s="17">
        <v>137462</v>
      </c>
      <c r="CO12" s="17">
        <v>54242</v>
      </c>
      <c r="CP12" s="17">
        <v>83220</v>
      </c>
      <c r="CQ12" s="12">
        <v>60.540367519750916</v>
      </c>
      <c r="CR12" s="78">
        <v>29.6</v>
      </c>
      <c r="CS12" s="79">
        <v>46.107219999999998</v>
      </c>
      <c r="CT12" s="79">
        <v>8.9851233477000001</v>
      </c>
      <c r="CU12" s="79">
        <v>23.764060000000001</v>
      </c>
      <c r="CV12" s="80">
        <v>48214</v>
      </c>
      <c r="CW12" s="80">
        <v>36771</v>
      </c>
      <c r="CX12" s="80">
        <v>32329</v>
      </c>
      <c r="CY12" s="81">
        <f t="shared" si="19"/>
        <v>67.053138092670181</v>
      </c>
      <c r="CZ12" s="80">
        <v>6586.4982741838448</v>
      </c>
      <c r="DA12" s="80">
        <v>6555</v>
      </c>
      <c r="DB12" s="80">
        <v>6531</v>
      </c>
      <c r="DC12" s="80"/>
      <c r="DD12" s="80">
        <v>41191</v>
      </c>
      <c r="DE12" s="80">
        <v>40845</v>
      </c>
      <c r="DF12" s="80">
        <v>33339</v>
      </c>
      <c r="DG12" s="82">
        <f t="shared" si="20"/>
        <v>0.80937583452695983</v>
      </c>
      <c r="DH12" s="80">
        <v>4795.3057326866383</v>
      </c>
      <c r="DI12" s="80">
        <v>5310</v>
      </c>
      <c r="DJ12" s="80">
        <v>5293</v>
      </c>
      <c r="DK12" s="80">
        <f t="shared" si="21"/>
        <v>1.1037878072968084</v>
      </c>
      <c r="DL12" s="81">
        <f t="shared" si="22"/>
        <v>99.157393323833801</v>
      </c>
      <c r="DM12" s="83">
        <v>42558</v>
      </c>
      <c r="DN12" s="84">
        <v>39638</v>
      </c>
      <c r="DO12" s="17">
        <v>29240</v>
      </c>
      <c r="DP12" s="85">
        <f t="shared" si="23"/>
        <v>0.68706236195309933</v>
      </c>
      <c r="DQ12" s="12">
        <v>5474.3900652715138</v>
      </c>
      <c r="DR12" s="17">
        <v>4700</v>
      </c>
      <c r="DS12" s="84">
        <v>4691</v>
      </c>
      <c r="DT12" s="51">
        <f t="shared" si="24"/>
        <v>85.689911461713493</v>
      </c>
      <c r="DU12" s="51">
        <v>129137</v>
      </c>
      <c r="DV12" s="51">
        <f>VLOOKUP(A12,[2]Sheet1!$A$1:$F$49,6,FALSE)</f>
        <v>78420.581489972377</v>
      </c>
      <c r="DW12" s="51">
        <v>88399</v>
      </c>
      <c r="DX12" s="51">
        <v>100</v>
      </c>
      <c r="DY12" s="86">
        <f t="shared" si="25"/>
        <v>1.1272423427681872</v>
      </c>
      <c r="DZ12" s="87">
        <v>129137</v>
      </c>
      <c r="EA12" s="87">
        <f t="shared" si="60"/>
        <v>78420.581489972377</v>
      </c>
      <c r="EB12" s="87">
        <v>52982</v>
      </c>
      <c r="EC12" s="86">
        <v>1</v>
      </c>
      <c r="ED12" s="86">
        <f t="shared" si="26"/>
        <v>0.67561345495474034</v>
      </c>
      <c r="EE12" s="178">
        <f>VLOOKUP(A12,'[3]County 15 24 population'!$A$1:$J$50,10,FALSE)</f>
        <v>129137</v>
      </c>
      <c r="EF12" s="178">
        <v>78420.581489972377</v>
      </c>
      <c r="EG12" s="178">
        <v>36960</v>
      </c>
      <c r="EH12" s="12">
        <v>100</v>
      </c>
      <c r="EI12" s="12">
        <f t="shared" si="61"/>
        <v>47.130484494974148</v>
      </c>
      <c r="EJ12" s="184">
        <v>123836</v>
      </c>
      <c r="EK12" s="184">
        <v>60765.594257374221</v>
      </c>
      <c r="EL12" s="184">
        <v>50688</v>
      </c>
      <c r="EM12" s="21">
        <v>100</v>
      </c>
      <c r="EN12" s="88">
        <f t="shared" si="27"/>
        <v>0.83415624613674777</v>
      </c>
      <c r="EO12" s="89">
        <v>123836</v>
      </c>
      <c r="EP12" s="89">
        <v>60765.594257374221</v>
      </c>
      <c r="EQ12" s="172">
        <v>27827</v>
      </c>
      <c r="ER12" s="85">
        <v>1</v>
      </c>
      <c r="ES12" s="85">
        <f t="shared" si="28"/>
        <v>0.45794006197220805</v>
      </c>
      <c r="ET12" s="12">
        <v>123836</v>
      </c>
      <c r="EU12" s="12">
        <v>60765.594257374221</v>
      </c>
      <c r="EV12" s="178">
        <v>18321</v>
      </c>
      <c r="EW12" s="12">
        <v>100</v>
      </c>
      <c r="EX12" s="85">
        <f t="shared" si="62"/>
        <v>0.30150285245958325</v>
      </c>
      <c r="EY12" s="21">
        <v>3823</v>
      </c>
      <c r="EZ12" s="21">
        <v>7049</v>
      </c>
      <c r="FA12" s="21">
        <v>100</v>
      </c>
      <c r="FB12" s="21">
        <f t="shared" si="29"/>
        <v>184.38399162961025</v>
      </c>
      <c r="FC12" s="21">
        <f t="shared" si="30"/>
        <v>3823</v>
      </c>
      <c r="FD12" s="21">
        <f>VLOOKUP(A12,'[1]KP 2021'!$A$1:$O$51,6,FALSE)</f>
        <v>4555</v>
      </c>
      <c r="FE12" s="21">
        <v>100</v>
      </c>
      <c r="FF12" s="90">
        <f t="shared" si="31"/>
        <v>1.1914726654459848</v>
      </c>
      <c r="FG12" s="21">
        <v>3823</v>
      </c>
      <c r="FH12" s="179">
        <v>4014</v>
      </c>
      <c r="FI12" s="12">
        <v>100</v>
      </c>
      <c r="FJ12" s="92">
        <f t="shared" si="32"/>
        <v>1.0499607637980644</v>
      </c>
      <c r="FK12" s="75">
        <v>983</v>
      </c>
      <c r="FL12" s="75">
        <v>1854</v>
      </c>
      <c r="FM12" s="75">
        <v>100</v>
      </c>
      <c r="FN12" s="92">
        <f t="shared" si="33"/>
        <v>1.8860630722278739</v>
      </c>
      <c r="FO12" s="76">
        <f t="shared" si="34"/>
        <v>983</v>
      </c>
      <c r="FP12" s="76">
        <f>VLOOKUP(A12,'[1]KP 2021'!$A$1:$O$51,15,FALSE)</f>
        <v>1347</v>
      </c>
      <c r="FQ12" s="92">
        <v>1</v>
      </c>
      <c r="FR12" s="92">
        <f t="shared" si="35"/>
        <v>1.37029501525941</v>
      </c>
      <c r="FS12" s="17">
        <v>983</v>
      </c>
      <c r="FT12" s="179">
        <v>1110</v>
      </c>
      <c r="FU12" s="93">
        <v>100</v>
      </c>
      <c r="FV12" s="92">
        <f t="shared" si="36"/>
        <v>1.1291963377416072</v>
      </c>
      <c r="FW12" s="75">
        <v>55</v>
      </c>
      <c r="FX12" s="75">
        <v>58</v>
      </c>
      <c r="FY12" s="75">
        <v>100</v>
      </c>
      <c r="FZ12" s="92">
        <f t="shared" si="37"/>
        <v>1.0545454545454545</v>
      </c>
      <c r="GA12" s="94">
        <f t="shared" si="38"/>
        <v>55</v>
      </c>
      <c r="GB12" s="76">
        <f>VLOOKUP(A12,'[1]PWID 2021'!$A$1:$F$50,6,FALSE)</f>
        <v>23</v>
      </c>
      <c r="GC12" s="92">
        <v>1</v>
      </c>
      <c r="GD12" s="92">
        <f t="shared" si="39"/>
        <v>0.41818181818181815</v>
      </c>
      <c r="GE12" s="17">
        <f>VLOOKUP(A12,'[4]KPSE post county TWG'!$A$4:$U$52,16,FALSE)</f>
        <v>55</v>
      </c>
      <c r="GF12" s="179">
        <v>6</v>
      </c>
      <c r="GG12" s="76">
        <v>100</v>
      </c>
      <c r="GH12" s="92">
        <f t="shared" si="67"/>
        <v>0.10909090909090909</v>
      </c>
      <c r="GI12" s="75">
        <v>55</v>
      </c>
      <c r="GJ12" s="76">
        <v>0</v>
      </c>
      <c r="GK12" s="92">
        <v>1</v>
      </c>
      <c r="GL12" s="92">
        <f t="shared" si="40"/>
        <v>0</v>
      </c>
      <c r="GM12" s="76">
        <f t="shared" si="41"/>
        <v>55</v>
      </c>
      <c r="GN12" s="76">
        <v>0</v>
      </c>
      <c r="GO12" s="92">
        <v>1</v>
      </c>
      <c r="GP12" s="92">
        <f t="shared" si="42"/>
        <v>0</v>
      </c>
      <c r="GQ12" s="75">
        <v>55</v>
      </c>
      <c r="GR12" s="76">
        <v>0</v>
      </c>
      <c r="GS12" s="92">
        <v>1</v>
      </c>
      <c r="GT12" s="92">
        <f t="shared" si="43"/>
        <v>0</v>
      </c>
      <c r="GU12" s="76">
        <v>85</v>
      </c>
      <c r="GV12" s="17">
        <v>5</v>
      </c>
      <c r="GW12" s="25">
        <v>100</v>
      </c>
      <c r="GX12" s="95">
        <f t="shared" si="44"/>
        <v>5.8823529411764705E-2</v>
      </c>
      <c r="GY12" s="96"/>
      <c r="GZ12" s="96"/>
      <c r="HA12" s="96"/>
      <c r="HB12" s="96"/>
      <c r="HC12" s="76">
        <v>85</v>
      </c>
      <c r="HD12" s="4">
        <v>0</v>
      </c>
      <c r="HE12" s="25">
        <v>100</v>
      </c>
      <c r="HF12" s="96">
        <f>HD12/HC12</f>
        <v>0</v>
      </c>
      <c r="HG12" s="12">
        <v>123538</v>
      </c>
      <c r="HH12" s="17">
        <v>39520</v>
      </c>
      <c r="HI12" s="17">
        <v>100</v>
      </c>
      <c r="HK12" s="85">
        <f t="shared" si="63"/>
        <v>0.31990156874807751</v>
      </c>
      <c r="HL12" s="21">
        <v>123538</v>
      </c>
      <c r="HM12" s="21">
        <v>48570</v>
      </c>
      <c r="HN12" s="12"/>
      <c r="HO12" s="21">
        <v>100</v>
      </c>
      <c r="HP12" s="90">
        <f t="shared" si="64"/>
        <v>0.39315838041736145</v>
      </c>
      <c r="HQ12" s="173">
        <v>123538</v>
      </c>
      <c r="HR12" s="17">
        <v>58497</v>
      </c>
      <c r="HS12" s="12"/>
      <c r="HT12" s="17">
        <v>100</v>
      </c>
      <c r="HU12" s="86">
        <f t="shared" si="65"/>
        <v>0.47351422234454177</v>
      </c>
      <c r="HV12" s="12">
        <v>3823</v>
      </c>
      <c r="HW12" s="12">
        <v>593</v>
      </c>
      <c r="HX12" s="26">
        <f t="shared" si="45"/>
        <v>0.1551137849856134</v>
      </c>
      <c r="HY12" s="12">
        <v>983</v>
      </c>
      <c r="HZ12" s="12">
        <v>217</v>
      </c>
      <c r="IA12" s="26">
        <f t="shared" si="46"/>
        <v>0.22075279755849442</v>
      </c>
      <c r="IB12" s="12">
        <v>55</v>
      </c>
      <c r="IC12" s="12">
        <v>11</v>
      </c>
      <c r="ID12" s="26">
        <f t="shared" si="47"/>
        <v>0.2</v>
      </c>
      <c r="IE12" s="12">
        <v>85</v>
      </c>
      <c r="IF12" s="12"/>
      <c r="IG12" s="51"/>
      <c r="IH12" s="51">
        <f t="shared" si="48"/>
        <v>3823</v>
      </c>
      <c r="II12" s="51">
        <f>VLOOKUP(A12,'[1]Prep 2021'!$A$1:$H$50,2,FALSE)</f>
        <v>594</v>
      </c>
      <c r="IJ12" s="51"/>
      <c r="IK12" s="51">
        <f t="shared" si="49"/>
        <v>983</v>
      </c>
      <c r="IL12" s="51">
        <f>VLOOKUP(A12,'[1]Prep 2021'!$A$1:$H$50,3,FALSE)</f>
        <v>250</v>
      </c>
      <c r="IM12" s="51"/>
      <c r="IN12" s="51">
        <f t="shared" si="50"/>
        <v>55</v>
      </c>
      <c r="IO12" s="51">
        <f>VLOOKUP(A12,'[1]Prep 2021'!$A$1:$H$50,5,FALSE)</f>
        <v>11</v>
      </c>
      <c r="IP12" s="51"/>
      <c r="IQ12" s="51"/>
      <c r="IR12" s="51"/>
      <c r="IS12" s="51"/>
      <c r="IT12" s="12">
        <v>3823</v>
      </c>
      <c r="IU12" s="17">
        <f>VLOOKUP(A12,'[1]Prep all counties'!$A$1:$M$50,8,FALSE)</f>
        <v>368</v>
      </c>
      <c r="IV12" s="12">
        <f>IU12/IT12*100</f>
        <v>9.625948208213444</v>
      </c>
      <c r="IW12" s="12">
        <v>983</v>
      </c>
      <c r="IX12" s="17">
        <f>VLOOKUP(A12,'[1]Prep all counties'!$A$1:$M$50,10,FALSE)</f>
        <v>179</v>
      </c>
      <c r="IY12" s="12">
        <f>IX12/IW12*100</f>
        <v>18.209562563580874</v>
      </c>
      <c r="IZ12" s="12">
        <v>55</v>
      </c>
      <c r="JA12" s="17">
        <f>VLOOKUP(A12,'[1]Prep all counties'!$A$1:$M$50,11,FALSE)</f>
        <v>3</v>
      </c>
      <c r="JB12" s="12">
        <f>JA12/IZ12*100</f>
        <v>5.4545454545454541</v>
      </c>
      <c r="JC12" s="21">
        <v>85</v>
      </c>
      <c r="JD12" s="97"/>
      <c r="JE12" s="51"/>
      <c r="JF12" s="51">
        <v>78420.581489972377</v>
      </c>
      <c r="JG12" s="51">
        <v>396</v>
      </c>
      <c r="JH12" s="96">
        <f t="shared" si="52"/>
        <v>5.0496947673186587E-3</v>
      </c>
      <c r="JI12" s="51">
        <f t="shared" si="53"/>
        <v>78420.581489972377</v>
      </c>
      <c r="JJ12" s="51">
        <f>VLOOKUP(A12,'[1]Prep 2021'!$A$1:$H$50,8,FALSE)</f>
        <v>1094</v>
      </c>
      <c r="JK12" s="96"/>
      <c r="JL12" s="51">
        <v>78420.581489972377</v>
      </c>
      <c r="JM12" s="51">
        <f>VLOOKUP(A12,[1]PREP2!$A$1:$M$50,7,FALSE)</f>
        <v>987</v>
      </c>
      <c r="JN12" s="51"/>
      <c r="JO12" s="51">
        <v>890</v>
      </c>
      <c r="JP12" s="51">
        <v>799</v>
      </c>
      <c r="JQ12" s="51">
        <v>708</v>
      </c>
      <c r="JR12" s="51">
        <f t="shared" si="54"/>
        <v>2107</v>
      </c>
      <c r="JS12" s="51">
        <f t="shared" si="66"/>
        <v>1949</v>
      </c>
      <c r="JT12" s="51">
        <f t="shared" si="55"/>
        <v>2245</v>
      </c>
      <c r="JU12" s="96">
        <v>0.84493163829989582</v>
      </c>
      <c r="JV12" s="96">
        <v>0.99978240245101879</v>
      </c>
      <c r="JW12" s="96">
        <v>0.87338289833371063</v>
      </c>
      <c r="JX12" s="26">
        <v>0.84493163829989582</v>
      </c>
      <c r="JY12" s="26">
        <v>0.84474778324634514</v>
      </c>
      <c r="JZ12" s="98">
        <v>0.73778826729267</v>
      </c>
      <c r="KA12" s="99">
        <v>0.9827156935967073</v>
      </c>
      <c r="KB12" s="100">
        <v>0.99981975486661856</v>
      </c>
      <c r="KC12" s="101">
        <v>96.1</v>
      </c>
      <c r="KD12" s="99">
        <f t="shared" si="56"/>
        <v>0.9827156935967073</v>
      </c>
      <c r="KE12" s="99">
        <v>0.99013016445859448</v>
      </c>
      <c r="KF12" s="99">
        <v>0.25357308643348947</v>
      </c>
      <c r="KG12" s="96">
        <v>0.99336786547310763</v>
      </c>
      <c r="KH12" s="59">
        <v>0.9997923670949761</v>
      </c>
      <c r="KI12" s="102">
        <v>94.5</v>
      </c>
      <c r="KJ12" s="26">
        <f t="shared" si="57"/>
        <v>0.99336786547310763</v>
      </c>
      <c r="KK12" s="26">
        <v>1.0182277815283047</v>
      </c>
      <c r="KL12" s="98">
        <v>0.35997253572780674</v>
      </c>
      <c r="KM12" s="103" t="s">
        <v>62</v>
      </c>
    </row>
    <row r="13" spans="1:299" x14ac:dyDescent="0.35">
      <c r="A13" s="14" t="s">
        <v>8</v>
      </c>
      <c r="B13" s="48">
        <v>268002</v>
      </c>
      <c r="C13" s="49">
        <v>139510</v>
      </c>
      <c r="D13" s="49">
        <v>128483</v>
      </c>
      <c r="E13" s="50">
        <f t="shared" si="0"/>
        <v>1085.824583797078</v>
      </c>
      <c r="F13" s="51">
        <f t="shared" si="1"/>
        <v>920.95907103433444</v>
      </c>
      <c r="G13" s="52">
        <v>0.56459999999999999</v>
      </c>
      <c r="H13" s="12">
        <v>106.99330468910763</v>
      </c>
      <c r="I13" s="21">
        <v>41</v>
      </c>
      <c r="J13" s="11">
        <v>0.25641425702051612</v>
      </c>
      <c r="K13" s="21">
        <v>45.329514797474587</v>
      </c>
      <c r="L13" s="21">
        <f t="shared" si="2"/>
        <v>38</v>
      </c>
      <c r="M13" s="53">
        <v>0.50674433741246439</v>
      </c>
      <c r="N13" s="12">
        <v>98.389586629590355</v>
      </c>
      <c r="O13" s="54">
        <f t="shared" si="3"/>
        <v>35</v>
      </c>
      <c r="P13" s="55">
        <v>1.6261600000000001E-2</v>
      </c>
      <c r="Q13" s="56">
        <v>9.8501000000000005E-3</v>
      </c>
      <c r="R13" s="57">
        <v>2.3410400000000001E-2</v>
      </c>
      <c r="S13" s="58">
        <v>1.1346804052505641E-2</v>
      </c>
      <c r="T13" s="58">
        <v>6.4919231323263896E-3</v>
      </c>
      <c r="U13" s="58">
        <v>1.6705774436467299E-2</v>
      </c>
      <c r="V13" s="55">
        <v>1.8452512411096699E-2</v>
      </c>
      <c r="W13" s="56">
        <v>9.2647169284990998E-3</v>
      </c>
      <c r="X13" s="59">
        <v>2.70610021447182E-2</v>
      </c>
      <c r="Y13" s="24">
        <v>3.4719830766960197E-2</v>
      </c>
      <c r="Z13" s="24">
        <v>2.7775864613568159E-2</v>
      </c>
      <c r="AA13" s="24">
        <v>4.5168E-2</v>
      </c>
      <c r="AB13" s="12">
        <v>106.99330468910763</v>
      </c>
      <c r="AC13" s="12">
        <v>4.8326735861976138</v>
      </c>
      <c r="AD13" s="12">
        <v>102.16063110291002</v>
      </c>
      <c r="AE13" s="60">
        <f t="shared" si="4"/>
        <v>2.25979276485253E-2</v>
      </c>
      <c r="AF13" s="61">
        <f t="shared" si="5"/>
        <v>1.8078342118820239E-2</v>
      </c>
      <c r="AG13" s="3">
        <f t="shared" si="6"/>
        <v>2.0513140561641292E-2</v>
      </c>
      <c r="AH13" s="21">
        <v>45.329514797474587</v>
      </c>
      <c r="AI13" s="12">
        <f t="shared" si="7"/>
        <v>0.92985070863159514</v>
      </c>
      <c r="AJ13" s="62">
        <f t="shared" si="8"/>
        <v>44.399664088842989</v>
      </c>
      <c r="AK13" s="60">
        <f t="shared" si="9"/>
        <v>2.7462078123720753E-2</v>
      </c>
      <c r="AL13" s="63">
        <f t="shared" si="10"/>
        <v>2.1969662498976604E-2</v>
      </c>
      <c r="AM13" s="3">
        <f t="shared" si="11"/>
        <v>4.0539546992997152E-2</v>
      </c>
      <c r="AN13" s="12">
        <f t="shared" si="12"/>
        <v>98.389586629590355</v>
      </c>
      <c r="AO13" s="12">
        <f t="shared" si="13"/>
        <v>3.9886692707918425</v>
      </c>
      <c r="AP13" s="62">
        <f t="shared" si="14"/>
        <v>94.400917358798509</v>
      </c>
      <c r="AQ13" s="5" t="s">
        <v>60</v>
      </c>
      <c r="AR13" s="5"/>
      <c r="AS13" s="5" t="s">
        <v>60</v>
      </c>
      <c r="AT13" s="64">
        <v>37.4</v>
      </c>
      <c r="AU13" s="65">
        <v>31.4</v>
      </c>
      <c r="AV13" s="66">
        <v>42.5</v>
      </c>
      <c r="AW13" s="67">
        <v>21.1</v>
      </c>
      <c r="AX13" s="68" t="s">
        <v>236</v>
      </c>
      <c r="AY13" s="69">
        <v>15.4</v>
      </c>
      <c r="AZ13" s="65">
        <v>28.1</v>
      </c>
      <c r="BA13" s="66">
        <v>15.4</v>
      </c>
      <c r="BB13" s="70">
        <v>53.9</v>
      </c>
      <c r="BC13" s="71" t="s">
        <v>237</v>
      </c>
      <c r="BD13" s="72" t="s">
        <v>229</v>
      </c>
      <c r="BE13" s="104">
        <v>92.9</v>
      </c>
      <c r="BF13" s="16">
        <v>688</v>
      </c>
      <c r="BG13" s="12">
        <f t="shared" si="15"/>
        <v>4.9315461257257542</v>
      </c>
      <c r="BH13" s="12">
        <v>346</v>
      </c>
      <c r="BI13" s="12">
        <f t="shared" si="16"/>
        <v>2.4801089527632429</v>
      </c>
      <c r="BJ13" s="17">
        <v>817</v>
      </c>
      <c r="BK13" s="75" t="s">
        <v>230</v>
      </c>
      <c r="BL13" s="75">
        <v>6.4466422059697486</v>
      </c>
      <c r="BM13" s="75">
        <v>3.2420613419557167</v>
      </c>
      <c r="BN13" s="75">
        <f>VLOOKUP(A13,[1]Sheet6!$A$1:$D$49,2,FALSE)</f>
        <v>24448</v>
      </c>
      <c r="BO13" s="75">
        <v>7229</v>
      </c>
      <c r="BP13" s="75">
        <v>103</v>
      </c>
      <c r="BQ13" s="75">
        <v>1989</v>
      </c>
      <c r="BR13" s="75">
        <v>2092</v>
      </c>
      <c r="BS13" s="75">
        <v>387</v>
      </c>
      <c r="BT13" s="76">
        <v>39.681335356600911</v>
      </c>
      <c r="BU13" s="76">
        <v>47.022003034901367</v>
      </c>
      <c r="BV13" s="76"/>
      <c r="BW13" s="76"/>
      <c r="BX13" s="76">
        <v>7923</v>
      </c>
      <c r="BY13" s="76">
        <v>8345</v>
      </c>
      <c r="BZ13" s="76">
        <v>254</v>
      </c>
      <c r="CA13" s="76">
        <v>2002</v>
      </c>
      <c r="CB13" s="76">
        <v>2256</v>
      </c>
      <c r="CC13" s="76">
        <v>3512</v>
      </c>
      <c r="CD13" s="76">
        <v>27.034152186938286</v>
      </c>
      <c r="CE13" s="76">
        <v>69.119233073696833</v>
      </c>
      <c r="CF13" s="75">
        <f t="shared" si="17"/>
        <v>7027</v>
      </c>
      <c r="CG13" s="2">
        <f t="shared" si="17"/>
        <v>8022</v>
      </c>
      <c r="CH13" s="2">
        <v>57</v>
      </c>
      <c r="CI13" s="2">
        <v>1664</v>
      </c>
      <c r="CJ13" s="75">
        <f t="shared" si="18"/>
        <v>1721</v>
      </c>
      <c r="CK13" s="2">
        <f>VLOOKUP(A13,'[1]KP 2021'!$A$1:$AK$51,37)</f>
        <v>3474</v>
      </c>
      <c r="CL13" s="77">
        <f t="shared" si="58"/>
        <v>0.21453502867115432</v>
      </c>
      <c r="CM13" s="77">
        <f t="shared" si="59"/>
        <v>0.64759411618050366</v>
      </c>
      <c r="CN13" s="17">
        <v>14721</v>
      </c>
      <c r="CO13" s="17">
        <v>2974</v>
      </c>
      <c r="CP13" s="17">
        <v>11747</v>
      </c>
      <c r="CQ13" s="12">
        <v>79.797568099993214</v>
      </c>
      <c r="CR13" s="78">
        <v>4.5999999999999996</v>
      </c>
      <c r="CS13" s="79">
        <v>21.126040000000003</v>
      </c>
      <c r="CT13" s="79">
        <v>8.9880137454</v>
      </c>
      <c r="CU13" s="79">
        <v>18.925120000000003</v>
      </c>
      <c r="CV13" s="80">
        <v>7485</v>
      </c>
      <c r="CW13" s="80">
        <v>5272</v>
      </c>
      <c r="CX13" s="80">
        <v>5438</v>
      </c>
      <c r="CY13" s="81">
        <f t="shared" si="19"/>
        <v>72.651970607882433</v>
      </c>
      <c r="CZ13" s="80">
        <v>88.819389840027455</v>
      </c>
      <c r="DA13" s="80">
        <v>173</v>
      </c>
      <c r="DB13" s="80">
        <v>137</v>
      </c>
      <c r="DC13" s="80"/>
      <c r="DD13" s="80">
        <v>7923</v>
      </c>
      <c r="DE13" s="80">
        <v>8345</v>
      </c>
      <c r="DF13" s="80">
        <v>5632</v>
      </c>
      <c r="DG13" s="82">
        <f t="shared" si="20"/>
        <v>0.71084185283352264</v>
      </c>
      <c r="DH13" s="80">
        <v>56.943605293799877</v>
      </c>
      <c r="DI13" s="80">
        <v>108</v>
      </c>
      <c r="DJ13" s="80">
        <v>87</v>
      </c>
      <c r="DK13" s="80">
        <f t="shared" si="21"/>
        <v>1.5278273925777004</v>
      </c>
      <c r="DL13" s="81">
        <f t="shared" si="22"/>
        <v>154.24559912734216</v>
      </c>
      <c r="DM13" s="83">
        <v>7027</v>
      </c>
      <c r="DN13" s="84">
        <v>8022</v>
      </c>
      <c r="DO13" s="17">
        <v>4845</v>
      </c>
      <c r="DP13" s="85">
        <f t="shared" si="23"/>
        <v>0.68948342109008109</v>
      </c>
      <c r="DQ13" s="12">
        <v>89.011772153002966</v>
      </c>
      <c r="DR13" s="17">
        <v>91</v>
      </c>
      <c r="DS13" s="84">
        <v>110</v>
      </c>
      <c r="DT13" s="51">
        <f t="shared" si="24"/>
        <v>123.57915963173976</v>
      </c>
      <c r="DU13" s="51">
        <v>27911</v>
      </c>
      <c r="DV13" s="51">
        <f>VLOOKUP(A13,[2]Sheet1!$A$1:$F$49,6,FALSE)</f>
        <v>13086.321679575358</v>
      </c>
      <c r="DW13" s="51">
        <v>1909</v>
      </c>
      <c r="DX13" s="51">
        <v>100</v>
      </c>
      <c r="DY13" s="86">
        <f t="shared" si="25"/>
        <v>0.14587750834365443</v>
      </c>
      <c r="DZ13" s="87">
        <v>27911</v>
      </c>
      <c r="EA13" s="87">
        <f t="shared" si="60"/>
        <v>13086.321679575358</v>
      </c>
      <c r="EB13" s="87">
        <v>1867</v>
      </c>
      <c r="EC13" s="86">
        <v>1</v>
      </c>
      <c r="ED13" s="86">
        <f t="shared" si="26"/>
        <v>0.14266805032875998</v>
      </c>
      <c r="EE13" s="178">
        <f>VLOOKUP(A13,'[3]County 15 24 population'!$A$1:$J$50,10,FALSE)</f>
        <v>27911</v>
      </c>
      <c r="EF13" s="178">
        <v>13086.321679575358</v>
      </c>
      <c r="EG13" s="178">
        <v>1141</v>
      </c>
      <c r="EH13" s="12">
        <v>100</v>
      </c>
      <c r="EI13" s="12">
        <f t="shared" si="61"/>
        <v>8.7190276071298953</v>
      </c>
      <c r="EJ13" s="184">
        <v>32108</v>
      </c>
      <c r="EK13" s="184">
        <v>9234.4537047648482</v>
      </c>
      <c r="EL13" s="184">
        <v>1058</v>
      </c>
      <c r="EM13" s="21">
        <v>100</v>
      </c>
      <c r="EN13" s="88">
        <f t="shared" si="27"/>
        <v>0.11457093552313624</v>
      </c>
      <c r="EO13" s="89">
        <v>32108</v>
      </c>
      <c r="EP13" s="89">
        <v>9234.4537047648482</v>
      </c>
      <c r="EQ13" s="172">
        <v>1071</v>
      </c>
      <c r="ER13" s="85">
        <v>1</v>
      </c>
      <c r="ES13" s="85">
        <f t="shared" si="28"/>
        <v>0.11597870694260767</v>
      </c>
      <c r="ET13" s="12">
        <v>32108</v>
      </c>
      <c r="EU13" s="12">
        <v>9234.4537047648482</v>
      </c>
      <c r="EV13" s="178">
        <v>527</v>
      </c>
      <c r="EW13" s="12">
        <v>100</v>
      </c>
      <c r="EX13" s="85">
        <f t="shared" si="62"/>
        <v>5.7068887543187903E-2</v>
      </c>
      <c r="EY13" s="21">
        <v>688</v>
      </c>
      <c r="EZ13" s="21">
        <v>0</v>
      </c>
      <c r="FA13" s="21">
        <v>100</v>
      </c>
      <c r="FB13" s="21">
        <f t="shared" si="29"/>
        <v>0</v>
      </c>
      <c r="FC13" s="21">
        <f t="shared" si="30"/>
        <v>688</v>
      </c>
      <c r="FD13" s="21">
        <f>VLOOKUP(A13,'[1]KP 2021'!$A$1:$O$51,6,FALSE)</f>
        <v>0</v>
      </c>
      <c r="FE13" s="21">
        <v>100</v>
      </c>
      <c r="FF13" s="90">
        <f t="shared" si="31"/>
        <v>0</v>
      </c>
      <c r="FG13" s="21">
        <v>688</v>
      </c>
      <c r="FH13" s="179">
        <v>0</v>
      </c>
      <c r="FI13" s="12">
        <v>100</v>
      </c>
      <c r="FJ13" s="92">
        <f t="shared" si="32"/>
        <v>0</v>
      </c>
      <c r="FK13" s="75">
        <v>346</v>
      </c>
      <c r="FL13" s="75">
        <v>0</v>
      </c>
      <c r="FM13" s="75">
        <v>100</v>
      </c>
      <c r="FN13" s="92">
        <f t="shared" si="33"/>
        <v>0</v>
      </c>
      <c r="FO13" s="76">
        <f t="shared" si="34"/>
        <v>346</v>
      </c>
      <c r="FP13" s="76">
        <f>VLOOKUP(A13,'[1]KP 2021'!$A$1:$O$51,15,FALSE)</f>
        <v>0</v>
      </c>
      <c r="FQ13" s="92">
        <v>1</v>
      </c>
      <c r="FR13" s="92">
        <f t="shared" si="35"/>
        <v>0</v>
      </c>
      <c r="FS13" s="17">
        <v>346</v>
      </c>
      <c r="FT13" s="179">
        <v>0</v>
      </c>
      <c r="FU13" s="93">
        <v>100</v>
      </c>
      <c r="FV13" s="92">
        <f t="shared" si="36"/>
        <v>0</v>
      </c>
      <c r="FW13" s="75">
        <v>817</v>
      </c>
      <c r="FX13" s="75">
        <v>0</v>
      </c>
      <c r="FY13" s="75">
        <v>100</v>
      </c>
      <c r="FZ13" s="92">
        <f t="shared" si="37"/>
        <v>0</v>
      </c>
      <c r="GA13" s="94">
        <f t="shared" si="38"/>
        <v>817</v>
      </c>
      <c r="GB13" s="76">
        <f>VLOOKUP(A13,'[1]PWID 2021'!$A$1:$F$50,6,FALSE)</f>
        <v>0</v>
      </c>
      <c r="GC13" s="92">
        <v>1</v>
      </c>
      <c r="GD13" s="92">
        <f t="shared" si="39"/>
        <v>0</v>
      </c>
      <c r="GE13" s="17">
        <f>VLOOKUP(A13,'[4]KPSE post county TWG'!$A$4:$U$52,16,FALSE)</f>
        <v>817</v>
      </c>
      <c r="GF13" s="179">
        <v>0</v>
      </c>
      <c r="GG13" s="76">
        <v>100</v>
      </c>
      <c r="GH13" s="92">
        <f t="shared" si="67"/>
        <v>0</v>
      </c>
      <c r="GI13" s="75">
        <v>817</v>
      </c>
      <c r="GJ13" s="76">
        <v>0</v>
      </c>
      <c r="GK13" s="92">
        <v>1</v>
      </c>
      <c r="GL13" s="92">
        <f t="shared" si="40"/>
        <v>0</v>
      </c>
      <c r="GM13" s="76">
        <f t="shared" si="41"/>
        <v>817</v>
      </c>
      <c r="GN13" s="76">
        <v>0</v>
      </c>
      <c r="GO13" s="92">
        <v>1</v>
      </c>
      <c r="GP13" s="92">
        <f t="shared" si="42"/>
        <v>0</v>
      </c>
      <c r="GQ13" s="75">
        <v>817</v>
      </c>
      <c r="GR13" s="76">
        <v>0</v>
      </c>
      <c r="GS13" s="92">
        <v>1</v>
      </c>
      <c r="GT13" s="92">
        <f t="shared" si="43"/>
        <v>0</v>
      </c>
      <c r="GU13" s="76">
        <v>0</v>
      </c>
      <c r="GV13" s="17">
        <v>0</v>
      </c>
      <c r="GW13" s="25">
        <v>100</v>
      </c>
      <c r="GX13" s="95" t="e">
        <f t="shared" si="44"/>
        <v>#DIV/0!</v>
      </c>
      <c r="GY13" s="96"/>
      <c r="GZ13" s="96"/>
      <c r="HA13" s="96"/>
      <c r="HB13" s="96"/>
      <c r="HC13" s="76">
        <v>0</v>
      </c>
      <c r="HD13" s="4">
        <v>0</v>
      </c>
      <c r="HE13" s="25">
        <v>100</v>
      </c>
      <c r="HF13" s="96">
        <v>0</v>
      </c>
      <c r="HG13" s="12">
        <v>5809</v>
      </c>
      <c r="HH13" s="17">
        <v>65</v>
      </c>
      <c r="HI13" s="17">
        <v>100</v>
      </c>
      <c r="HK13" s="85">
        <f t="shared" si="63"/>
        <v>1.1189533482527114E-2</v>
      </c>
      <c r="HL13" s="21">
        <v>5809</v>
      </c>
      <c r="HM13" s="21">
        <v>103</v>
      </c>
      <c r="HN13" s="12"/>
      <c r="HO13" s="21">
        <v>100</v>
      </c>
      <c r="HP13" s="90">
        <f t="shared" si="64"/>
        <v>1.7731106903081426E-2</v>
      </c>
      <c r="HQ13" s="173">
        <v>5809</v>
      </c>
      <c r="HR13" s="17">
        <v>103</v>
      </c>
      <c r="HS13" s="12"/>
      <c r="HT13" s="17">
        <v>100</v>
      </c>
      <c r="HU13" s="86">
        <f t="shared" si="65"/>
        <v>1.7731106903081426E-2</v>
      </c>
      <c r="HV13" s="12">
        <v>688</v>
      </c>
      <c r="HW13" s="12">
        <v>0</v>
      </c>
      <c r="HX13" s="26">
        <f t="shared" si="45"/>
        <v>0</v>
      </c>
      <c r="HY13" s="12">
        <v>346</v>
      </c>
      <c r="HZ13" s="12">
        <v>0</v>
      </c>
      <c r="IA13" s="26">
        <f t="shared" si="46"/>
        <v>0</v>
      </c>
      <c r="IB13" s="12">
        <v>817</v>
      </c>
      <c r="IC13" s="12">
        <v>0</v>
      </c>
      <c r="ID13" s="26">
        <f t="shared" si="47"/>
        <v>0</v>
      </c>
      <c r="IE13" s="12" t="s">
        <v>230</v>
      </c>
      <c r="IF13" s="12"/>
      <c r="IG13" s="51"/>
      <c r="IH13" s="51">
        <f t="shared" si="48"/>
        <v>688</v>
      </c>
      <c r="II13" s="51" t="e">
        <f>VLOOKUP(A13,'[1]Prep 2021'!$A$1:$H$50,2,FALSE)</f>
        <v>#REF!</v>
      </c>
      <c r="IJ13" s="51"/>
      <c r="IK13" s="51">
        <f t="shared" si="49"/>
        <v>346</v>
      </c>
      <c r="IL13" s="51" t="e">
        <f>VLOOKUP(A13,'[1]Prep 2021'!$A$1:$H$50,3,FALSE)</f>
        <v>#REF!</v>
      </c>
      <c r="IM13" s="51"/>
      <c r="IN13" s="51">
        <f t="shared" si="50"/>
        <v>817</v>
      </c>
      <c r="IO13" s="51" t="e">
        <f>VLOOKUP(A13,'[1]Prep 2021'!$A$1:$H$50,5,FALSE)</f>
        <v>#REF!</v>
      </c>
      <c r="IP13" s="51"/>
      <c r="IQ13" s="51"/>
      <c r="IR13" s="51"/>
      <c r="IS13" s="51"/>
      <c r="IT13" s="12">
        <v>688</v>
      </c>
      <c r="IU13" s="17">
        <f>VLOOKUP(A13,'[1]Prep all counties'!$A$1:$M$50,8,FALSE)</f>
        <v>1</v>
      </c>
      <c r="IV13" s="12">
        <v>0</v>
      </c>
      <c r="IW13" s="12">
        <v>346</v>
      </c>
      <c r="IX13" s="17" t="e">
        <f>VLOOKUP(A13,'[1]Prep all counties'!$A$1:$M$50,10,FALSE)</f>
        <v>#REF!</v>
      </c>
      <c r="IY13" s="12">
        <v>0</v>
      </c>
      <c r="IZ13" s="12">
        <v>817</v>
      </c>
      <c r="JA13" s="17" t="e">
        <f>VLOOKUP(A13,'[1]Prep all counties'!$A$1:$M$50,11,FALSE)</f>
        <v>#REF!</v>
      </c>
      <c r="JB13" s="12">
        <v>0</v>
      </c>
      <c r="JC13" s="21" t="s">
        <v>230</v>
      </c>
      <c r="JD13" s="97"/>
      <c r="JE13" s="51"/>
      <c r="JF13" s="51">
        <v>13086.321679575358</v>
      </c>
      <c r="JG13" s="51">
        <v>0</v>
      </c>
      <c r="JH13" s="96">
        <f t="shared" si="52"/>
        <v>0</v>
      </c>
      <c r="JI13" s="51">
        <f t="shared" si="53"/>
        <v>13086.321679575358</v>
      </c>
      <c r="JJ13" s="51">
        <f>VLOOKUP(A13,'[1]Prep 2021'!$A$1:$H$50,8,FALSE)</f>
        <v>0</v>
      </c>
      <c r="JK13" s="96"/>
      <c r="JL13" s="51">
        <v>13086.321679575358</v>
      </c>
      <c r="JM13" s="51">
        <f>VLOOKUP(A13,[1]PREP2!$A$1:$M$50,7,FALSE)</f>
        <v>0</v>
      </c>
      <c r="JN13" s="51"/>
      <c r="JO13" s="51">
        <v>3</v>
      </c>
      <c r="JP13" s="51">
        <v>2</v>
      </c>
      <c r="JQ13" s="51">
        <v>13</v>
      </c>
      <c r="JR13" s="51">
        <f t="shared" si="54"/>
        <v>3</v>
      </c>
      <c r="JS13" s="51" t="e">
        <f t="shared" si="66"/>
        <v>#REF!</v>
      </c>
      <c r="JT13" s="51" t="e">
        <f t="shared" si="55"/>
        <v>#REF!</v>
      </c>
      <c r="JU13" s="96">
        <v>0.41194405747975504</v>
      </c>
      <c r="JV13" s="96">
        <v>0.99925261584454406</v>
      </c>
      <c r="JW13" s="96">
        <v>0.3919222139117427</v>
      </c>
      <c r="JX13" s="26">
        <v>0.41194405747975504</v>
      </c>
      <c r="JY13" s="26">
        <v>0.4116361770182605</v>
      </c>
      <c r="JZ13" s="98">
        <v>0.16132936182316268</v>
      </c>
      <c r="KA13" s="99">
        <v>0.92007603848326236</v>
      </c>
      <c r="KB13" s="100">
        <v>0.9983429991714996</v>
      </c>
      <c r="KC13" s="101">
        <v>84.8</v>
      </c>
      <c r="KD13" s="99">
        <f t="shared" si="56"/>
        <v>0.92007603848326236</v>
      </c>
      <c r="KE13" s="99">
        <v>0.5941553732292344</v>
      </c>
      <c r="KF13" s="99">
        <v>3.3036024901542491E-2</v>
      </c>
      <c r="KG13" s="96">
        <v>0.87970690228728954</v>
      </c>
      <c r="KH13" s="59">
        <v>0.99134487350199729</v>
      </c>
      <c r="KI13" s="102">
        <v>92.5</v>
      </c>
      <c r="KJ13" s="26">
        <f t="shared" si="57"/>
        <v>0.87970690228728954</v>
      </c>
      <c r="KK13" s="26">
        <v>0.44487761462284581</v>
      </c>
      <c r="KL13" s="98">
        <v>0.12847372349753103</v>
      </c>
      <c r="KM13" s="103" t="s">
        <v>62</v>
      </c>
    </row>
    <row r="14" spans="1:299" x14ac:dyDescent="0.35">
      <c r="A14" s="14" t="s">
        <v>9</v>
      </c>
      <c r="B14" s="48">
        <v>1117840</v>
      </c>
      <c r="C14" s="49">
        <v>557098</v>
      </c>
      <c r="D14" s="49">
        <v>560704</v>
      </c>
      <c r="E14" s="50">
        <f t="shared" si="0"/>
        <v>993.56879922383291</v>
      </c>
      <c r="F14" s="51">
        <f t="shared" si="1"/>
        <v>1006.472828838014</v>
      </c>
      <c r="G14" s="52">
        <v>1.3367</v>
      </c>
      <c r="H14" s="12">
        <v>1110.6877510042359</v>
      </c>
      <c r="I14" s="21">
        <v>12</v>
      </c>
      <c r="J14" s="11">
        <v>0.99221340140770364</v>
      </c>
      <c r="K14" s="21">
        <v>821.62377303333869</v>
      </c>
      <c r="L14" s="21">
        <f t="shared" si="2"/>
        <v>12</v>
      </c>
      <c r="M14" s="53">
        <v>1.1341956867475815</v>
      </c>
      <c r="N14" s="12">
        <v>965.9195696712361</v>
      </c>
      <c r="O14" s="54">
        <f t="shared" si="3"/>
        <v>11</v>
      </c>
      <c r="P14" s="55">
        <v>3.3577300000000004E-2</v>
      </c>
      <c r="Q14" s="56">
        <v>2.2554899999999999E-2</v>
      </c>
      <c r="R14" s="57">
        <v>4.4602300000000004E-2</v>
      </c>
      <c r="S14" s="58">
        <v>3.3560361609623134E-2</v>
      </c>
      <c r="T14" s="58">
        <v>2.3054101402055299E-2</v>
      </c>
      <c r="U14" s="58">
        <v>4.4004772781113498E-2</v>
      </c>
      <c r="V14" s="55">
        <v>3.5341766545334198E-2</v>
      </c>
      <c r="W14" s="56">
        <v>2.2152021561658498E-2</v>
      </c>
      <c r="X14" s="59">
        <v>4.6551636725654197E-2</v>
      </c>
      <c r="Y14" s="24">
        <v>3.9809633293921787E-2</v>
      </c>
      <c r="Z14" s="24">
        <v>3.1847706635137432E-2</v>
      </c>
      <c r="AA14" s="24">
        <v>0.10693600000000003</v>
      </c>
      <c r="AB14" s="12">
        <v>1110.6877510042359</v>
      </c>
      <c r="AC14" s="12">
        <v>118.77250534138901</v>
      </c>
      <c r="AD14" s="12">
        <v>991.91524566284693</v>
      </c>
      <c r="AE14" s="60">
        <f t="shared" si="4"/>
        <v>2.9565039046635162E-2</v>
      </c>
      <c r="AF14" s="61">
        <f t="shared" si="5"/>
        <v>2.3652031237308128E-2</v>
      </c>
      <c r="AG14" s="3">
        <f t="shared" si="6"/>
        <v>7.9377072112616284E-2</v>
      </c>
      <c r="AH14" s="21">
        <v>821.62377303333869</v>
      </c>
      <c r="AI14" s="12">
        <f t="shared" si="7"/>
        <v>65.218089481507207</v>
      </c>
      <c r="AJ14" s="62">
        <f t="shared" si="8"/>
        <v>756.40568355183154</v>
      </c>
      <c r="AK14" s="60">
        <f t="shared" si="9"/>
        <v>3.2092218290579969E-2</v>
      </c>
      <c r="AL14" s="63">
        <f t="shared" si="10"/>
        <v>2.5673774632463973E-2</v>
      </c>
      <c r="AM14" s="3">
        <f t="shared" si="11"/>
        <v>9.0735654939806509E-2</v>
      </c>
      <c r="AN14" s="12">
        <f t="shared" si="12"/>
        <v>965.9195696712361</v>
      </c>
      <c r="AO14" s="12">
        <f t="shared" si="13"/>
        <v>87.643344773295667</v>
      </c>
      <c r="AP14" s="62">
        <f t="shared" si="14"/>
        <v>878.27622489794044</v>
      </c>
      <c r="AQ14" s="5" t="s">
        <v>62</v>
      </c>
      <c r="AR14" s="5"/>
      <c r="AS14" s="5" t="s">
        <v>62</v>
      </c>
      <c r="AT14" s="64">
        <v>44.6</v>
      </c>
      <c r="AU14" s="65">
        <v>40.1</v>
      </c>
      <c r="AV14" s="66">
        <v>49.7</v>
      </c>
      <c r="AW14" s="67">
        <v>22.8</v>
      </c>
      <c r="AX14" s="68">
        <v>35.700000000000003</v>
      </c>
      <c r="AY14" s="69">
        <v>8</v>
      </c>
      <c r="AZ14" s="65">
        <v>33.5</v>
      </c>
      <c r="BA14" s="66">
        <v>23.1</v>
      </c>
      <c r="BB14" s="70">
        <v>65.599999999999994</v>
      </c>
      <c r="BC14" s="71">
        <v>68.599999999999994</v>
      </c>
      <c r="BD14" s="72" t="s">
        <v>228</v>
      </c>
      <c r="BE14" s="104">
        <v>96.1</v>
      </c>
      <c r="BF14" s="16">
        <v>7645</v>
      </c>
      <c r="BG14" s="12">
        <f t="shared" si="15"/>
        <v>13.722899741158647</v>
      </c>
      <c r="BH14" s="12">
        <v>1759</v>
      </c>
      <c r="BI14" s="12">
        <f t="shared" si="16"/>
        <v>3.157433701072343</v>
      </c>
      <c r="BJ14" s="17">
        <v>436</v>
      </c>
      <c r="BK14" s="75">
        <v>112</v>
      </c>
      <c r="BL14" s="75">
        <v>15.228726250829029</v>
      </c>
      <c r="BM14" s="75">
        <v>3.5039018280193934</v>
      </c>
      <c r="BN14" s="75">
        <f>VLOOKUP(A14,[1]Sheet6!$A$1:$D$49,2,FALSE)</f>
        <v>38371</v>
      </c>
      <c r="BO14" s="75">
        <v>39026</v>
      </c>
      <c r="BP14" s="75">
        <v>1347</v>
      </c>
      <c r="BQ14" s="75">
        <v>9523</v>
      </c>
      <c r="BR14" s="75">
        <v>10872</v>
      </c>
      <c r="BS14" s="75">
        <v>4089</v>
      </c>
      <c r="BT14" s="76">
        <v>31.404719951471737</v>
      </c>
      <c r="BU14" s="76">
        <v>43.216152979577686</v>
      </c>
      <c r="BV14" s="76"/>
      <c r="BW14" s="76"/>
      <c r="BX14" s="76">
        <v>39573</v>
      </c>
      <c r="BY14" s="76">
        <v>44638</v>
      </c>
      <c r="BZ14" s="76">
        <v>1690</v>
      </c>
      <c r="CA14" s="76">
        <v>9394</v>
      </c>
      <c r="CB14" s="76">
        <v>11084</v>
      </c>
      <c r="CC14" s="76">
        <v>20616</v>
      </c>
      <c r="CD14" s="76">
        <v>24.830861597741833</v>
      </c>
      <c r="CE14" s="76">
        <v>71.015726511044392</v>
      </c>
      <c r="CF14" s="75">
        <f t="shared" si="17"/>
        <v>40540</v>
      </c>
      <c r="CG14" s="2">
        <f t="shared" si="17"/>
        <v>43080</v>
      </c>
      <c r="CH14" s="2">
        <v>1505</v>
      </c>
      <c r="CI14" s="2">
        <v>7596</v>
      </c>
      <c r="CJ14" s="75">
        <f t="shared" si="18"/>
        <v>9101</v>
      </c>
      <c r="CK14" s="2">
        <f>VLOOKUP(A14,'[1]KP 2021'!$A$1:$AK$51,37)</f>
        <v>20254</v>
      </c>
      <c r="CL14" s="77">
        <f t="shared" si="58"/>
        <v>0.21125812441968431</v>
      </c>
      <c r="CM14" s="77">
        <f t="shared" si="59"/>
        <v>0.68140668523676884</v>
      </c>
      <c r="CN14" s="17">
        <v>66538</v>
      </c>
      <c r="CO14" s="17">
        <v>15196</v>
      </c>
      <c r="CP14" s="17">
        <v>51342</v>
      </c>
      <c r="CQ14" s="12">
        <v>77.161922510445152</v>
      </c>
      <c r="CR14" s="78">
        <v>18.2</v>
      </c>
      <c r="CS14" s="105">
        <v>24.571719999999999</v>
      </c>
      <c r="CT14" s="79">
        <v>11.286843382800001</v>
      </c>
      <c r="CU14" s="79">
        <v>19.592560000000002</v>
      </c>
      <c r="CV14" s="80">
        <v>36731</v>
      </c>
      <c r="CW14" s="80">
        <v>34619</v>
      </c>
      <c r="CX14" s="80">
        <v>33821</v>
      </c>
      <c r="CY14" s="81">
        <f t="shared" si="19"/>
        <v>92.07753668563339</v>
      </c>
      <c r="CZ14" s="80">
        <v>1152.2503722069166</v>
      </c>
      <c r="DA14" s="80">
        <v>1096</v>
      </c>
      <c r="DB14" s="80">
        <v>1019</v>
      </c>
      <c r="DC14" s="80"/>
      <c r="DD14" s="80">
        <v>39573</v>
      </c>
      <c r="DE14" s="80">
        <v>44554</v>
      </c>
      <c r="DF14" s="80">
        <v>40793</v>
      </c>
      <c r="DG14" s="82">
        <f t="shared" si="20"/>
        <v>1.0308291006494328</v>
      </c>
      <c r="DH14" s="80">
        <v>1029.1719826887879</v>
      </c>
      <c r="DI14" s="80">
        <v>833</v>
      </c>
      <c r="DJ14" s="80">
        <v>841</v>
      </c>
      <c r="DK14" s="80">
        <f t="shared" si="21"/>
        <v>0.81716177096351317</v>
      </c>
      <c r="DL14" s="81">
        <f t="shared" si="22"/>
        <v>88.435640775563314</v>
      </c>
      <c r="DM14" s="83">
        <v>40540</v>
      </c>
      <c r="DN14" s="84">
        <v>43080</v>
      </c>
      <c r="DO14" s="17">
        <v>34997</v>
      </c>
      <c r="DP14" s="85">
        <f t="shared" si="23"/>
        <v>0.86327084361124817</v>
      </c>
      <c r="DQ14" s="12">
        <v>1101.5903491911167</v>
      </c>
      <c r="DR14" s="17">
        <v>722</v>
      </c>
      <c r="DS14" s="84">
        <v>746</v>
      </c>
      <c r="DT14" s="51">
        <f t="shared" si="24"/>
        <v>67.720273743118582</v>
      </c>
      <c r="DU14" s="51">
        <v>121389</v>
      </c>
      <c r="DV14" s="51">
        <f>VLOOKUP(A14,[2]Sheet1!$A$1:$F$49,6,FALSE)</f>
        <v>63415.093159666518</v>
      </c>
      <c r="DW14" s="51">
        <v>19923</v>
      </c>
      <c r="DX14" s="51">
        <v>100</v>
      </c>
      <c r="DY14" s="86">
        <f t="shared" si="25"/>
        <v>0.31416811057641864</v>
      </c>
      <c r="DZ14" s="87">
        <v>121389</v>
      </c>
      <c r="EA14" s="87">
        <f t="shared" si="60"/>
        <v>63415.093159666518</v>
      </c>
      <c r="EB14" s="87">
        <v>18329</v>
      </c>
      <c r="EC14" s="86">
        <v>1</v>
      </c>
      <c r="ED14" s="86">
        <f t="shared" si="26"/>
        <v>0.28903213867164468</v>
      </c>
      <c r="EE14" s="178">
        <f>VLOOKUP(A14,'[3]County 15 24 population'!$A$1:$J$50,10,FALSE)</f>
        <v>121389</v>
      </c>
      <c r="EF14" s="178">
        <v>63415.093159666518</v>
      </c>
      <c r="EG14" s="178">
        <v>10116</v>
      </c>
      <c r="EH14" s="12">
        <v>100</v>
      </c>
      <c r="EI14" s="12">
        <f t="shared" si="61"/>
        <v>15.952038380721032</v>
      </c>
      <c r="EJ14" s="184">
        <v>113134</v>
      </c>
      <c r="EK14" s="184">
        <v>46934.607300776624</v>
      </c>
      <c r="EL14" s="184">
        <v>8686</v>
      </c>
      <c r="EM14" s="21">
        <v>100</v>
      </c>
      <c r="EN14" s="88">
        <f t="shared" si="27"/>
        <v>0.18506599926012959</v>
      </c>
      <c r="EO14" s="89">
        <v>113134</v>
      </c>
      <c r="EP14" s="89">
        <v>46934.607300776624</v>
      </c>
      <c r="EQ14" s="172">
        <v>8450</v>
      </c>
      <c r="ER14" s="85">
        <v>1</v>
      </c>
      <c r="ES14" s="85">
        <f t="shared" si="28"/>
        <v>0.18003772665762088</v>
      </c>
      <c r="ET14" s="12">
        <v>113134</v>
      </c>
      <c r="EU14" s="12">
        <v>46934.607300776624</v>
      </c>
      <c r="EV14" s="178">
        <v>5580</v>
      </c>
      <c r="EW14" s="12">
        <v>100</v>
      </c>
      <c r="EX14" s="85">
        <f t="shared" si="62"/>
        <v>0.1188888183135532</v>
      </c>
      <c r="EY14" s="21">
        <v>7645</v>
      </c>
      <c r="EZ14" s="21">
        <v>4853</v>
      </c>
      <c r="FA14" s="21">
        <v>100</v>
      </c>
      <c r="FB14" s="21">
        <f t="shared" si="29"/>
        <v>63.47939829954219</v>
      </c>
      <c r="FC14" s="21">
        <f t="shared" si="30"/>
        <v>7645</v>
      </c>
      <c r="FD14" s="21">
        <f>VLOOKUP(A14,'[1]KP 2021'!$A$1:$O$51,6,FALSE)</f>
        <v>8639</v>
      </c>
      <c r="FE14" s="21">
        <v>100</v>
      </c>
      <c r="FF14" s="90">
        <f t="shared" si="31"/>
        <v>1.1300196206671027</v>
      </c>
      <c r="FG14" s="21">
        <v>7645</v>
      </c>
      <c r="FH14" s="179">
        <v>7488</v>
      </c>
      <c r="FI14" s="12">
        <v>100</v>
      </c>
      <c r="FJ14" s="92">
        <f t="shared" si="32"/>
        <v>0.97946370176586006</v>
      </c>
      <c r="FK14" s="75">
        <v>1759</v>
      </c>
      <c r="FL14" s="75">
        <v>745</v>
      </c>
      <c r="FM14" s="75">
        <v>100</v>
      </c>
      <c r="FN14" s="92">
        <f t="shared" si="33"/>
        <v>0.4235361000568505</v>
      </c>
      <c r="FO14" s="76">
        <f t="shared" si="34"/>
        <v>1759</v>
      </c>
      <c r="FP14" s="76">
        <f>VLOOKUP(A14,'[1]KP 2021'!$A$1:$O$51,15,FALSE)</f>
        <v>763</v>
      </c>
      <c r="FQ14" s="92">
        <v>1</v>
      </c>
      <c r="FR14" s="92">
        <f t="shared" si="35"/>
        <v>0.43376918703808981</v>
      </c>
      <c r="FS14" s="17">
        <v>1759</v>
      </c>
      <c r="FT14" s="179">
        <v>1387</v>
      </c>
      <c r="FU14" s="93">
        <v>100</v>
      </c>
      <c r="FV14" s="92">
        <f t="shared" si="36"/>
        <v>0.78851620238772024</v>
      </c>
      <c r="FW14" s="75">
        <v>436</v>
      </c>
      <c r="FX14" s="75">
        <v>0</v>
      </c>
      <c r="FY14" s="75">
        <v>100</v>
      </c>
      <c r="FZ14" s="92">
        <f t="shared" si="37"/>
        <v>0</v>
      </c>
      <c r="GA14" s="94">
        <f t="shared" si="38"/>
        <v>436</v>
      </c>
      <c r="GB14" s="76">
        <f>VLOOKUP(A14,'[1]PWID 2021'!$A$1:$F$50,6,FALSE)</f>
        <v>0</v>
      </c>
      <c r="GC14" s="92">
        <v>1</v>
      </c>
      <c r="GD14" s="92">
        <f t="shared" si="39"/>
        <v>0</v>
      </c>
      <c r="GE14" s="17">
        <f>VLOOKUP(A14,'[4]KPSE post county TWG'!$A$4:$U$52,16,FALSE)</f>
        <v>436</v>
      </c>
      <c r="GF14" s="179">
        <v>115</v>
      </c>
      <c r="GG14" s="76">
        <v>100</v>
      </c>
      <c r="GH14" s="92">
        <f t="shared" si="67"/>
        <v>0.26376146788990823</v>
      </c>
      <c r="GI14" s="75">
        <v>436</v>
      </c>
      <c r="GJ14" s="76">
        <v>0</v>
      </c>
      <c r="GK14" s="92">
        <v>1</v>
      </c>
      <c r="GL14" s="92">
        <f t="shared" si="40"/>
        <v>0</v>
      </c>
      <c r="GM14" s="76">
        <f t="shared" si="41"/>
        <v>436</v>
      </c>
      <c r="GN14" s="76">
        <v>0</v>
      </c>
      <c r="GO14" s="92">
        <v>1</v>
      </c>
      <c r="GP14" s="92">
        <f t="shared" si="42"/>
        <v>0</v>
      </c>
      <c r="GQ14" s="75">
        <v>436</v>
      </c>
      <c r="GR14" s="76">
        <v>0</v>
      </c>
      <c r="GS14" s="92">
        <v>1</v>
      </c>
      <c r="GT14" s="92">
        <f t="shared" si="43"/>
        <v>0</v>
      </c>
      <c r="GU14" s="76">
        <v>112</v>
      </c>
      <c r="GV14" s="17">
        <v>0</v>
      </c>
      <c r="GW14" s="25">
        <v>100</v>
      </c>
      <c r="GX14" s="95">
        <f t="shared" si="44"/>
        <v>0</v>
      </c>
      <c r="GY14" s="96"/>
      <c r="GZ14" s="96"/>
      <c r="HA14" s="96"/>
      <c r="HB14" s="96"/>
      <c r="HC14" s="76">
        <v>112</v>
      </c>
      <c r="HD14" s="4">
        <v>107</v>
      </c>
      <c r="HE14" s="25">
        <v>100</v>
      </c>
      <c r="HF14" s="96">
        <f t="shared" ref="HF14:HF24" si="68">HD14/HC14</f>
        <v>0.9553571428571429</v>
      </c>
      <c r="HG14" s="12">
        <v>14388</v>
      </c>
      <c r="HH14" s="17">
        <v>78</v>
      </c>
      <c r="HI14" s="17">
        <v>100</v>
      </c>
      <c r="HK14" s="85">
        <f t="shared" si="63"/>
        <v>5.4211843202668893E-3</v>
      </c>
      <c r="HL14" s="21">
        <v>14388</v>
      </c>
      <c r="HM14" s="21">
        <v>94</v>
      </c>
      <c r="HN14" s="12"/>
      <c r="HO14" s="21">
        <v>100</v>
      </c>
      <c r="HP14" s="90">
        <f t="shared" si="64"/>
        <v>6.5332221295524044E-3</v>
      </c>
      <c r="HQ14" s="173">
        <v>14388</v>
      </c>
      <c r="HR14" s="17">
        <v>125</v>
      </c>
      <c r="HS14" s="12"/>
      <c r="HT14" s="17">
        <v>100</v>
      </c>
      <c r="HU14" s="86">
        <f t="shared" si="65"/>
        <v>8.6877953850430911E-3</v>
      </c>
      <c r="HV14" s="12">
        <v>7645</v>
      </c>
      <c r="HW14" s="12">
        <v>301</v>
      </c>
      <c r="HX14" s="26">
        <f t="shared" si="45"/>
        <v>3.9372138652714189E-2</v>
      </c>
      <c r="HY14" s="12">
        <v>1759</v>
      </c>
      <c r="HZ14" s="12">
        <v>82</v>
      </c>
      <c r="IA14" s="26">
        <f t="shared" si="46"/>
        <v>4.6617396247868106E-2</v>
      </c>
      <c r="IB14" s="12">
        <v>436</v>
      </c>
      <c r="IC14" s="12">
        <v>0</v>
      </c>
      <c r="ID14" s="26">
        <f t="shared" si="47"/>
        <v>0</v>
      </c>
      <c r="IE14" s="12">
        <v>112</v>
      </c>
      <c r="IF14" s="12"/>
      <c r="IG14" s="51"/>
      <c r="IH14" s="51">
        <f t="shared" si="48"/>
        <v>7645</v>
      </c>
      <c r="II14" s="51">
        <f>VLOOKUP(A14,'[1]Prep 2021'!$A$1:$H$50,2,FALSE)</f>
        <v>301</v>
      </c>
      <c r="IJ14" s="51"/>
      <c r="IK14" s="51">
        <f t="shared" si="49"/>
        <v>1759</v>
      </c>
      <c r="IL14" s="51">
        <f>VLOOKUP(A14,'[1]Prep 2021'!$A$1:$H$50,3,FALSE)</f>
        <v>84</v>
      </c>
      <c r="IM14" s="51"/>
      <c r="IN14" s="51">
        <f t="shared" si="50"/>
        <v>436</v>
      </c>
      <c r="IO14" s="51" t="e">
        <f>VLOOKUP(A14,'[1]Prep 2021'!$A$1:$H$50,5,FALSE)</f>
        <v>#REF!</v>
      </c>
      <c r="IP14" s="51"/>
      <c r="IQ14" s="51"/>
      <c r="IR14" s="51"/>
      <c r="IS14" s="51"/>
      <c r="IT14" s="12">
        <v>7645</v>
      </c>
      <c r="IU14" s="17">
        <f>VLOOKUP(A14,'[1]Prep all counties'!$A$1:$M$50,8,FALSE)</f>
        <v>93</v>
      </c>
      <c r="IV14" s="12">
        <f t="shared" ref="IV14:IV24" si="69">IU14/IT14*100</f>
        <v>1.2164813603662525</v>
      </c>
      <c r="IW14" s="12">
        <v>1759</v>
      </c>
      <c r="IX14" s="17">
        <f>VLOOKUP(A14,'[1]Prep all counties'!$A$1:$M$50,10,FALSE)</f>
        <v>19</v>
      </c>
      <c r="IY14" s="12">
        <f t="shared" ref="IY14:IY24" si="70">IX14/IW14*100</f>
        <v>1.0801591813530413</v>
      </c>
      <c r="IZ14" s="12">
        <v>436</v>
      </c>
      <c r="JA14" s="17">
        <f>VLOOKUP(A14,'[1]Prep all counties'!$A$1:$M$50,11,FALSE)</f>
        <v>66</v>
      </c>
      <c r="JB14" s="12">
        <f t="shared" ref="JB14:JB19" si="71">JA14/IZ14*100</f>
        <v>15.137614678899084</v>
      </c>
      <c r="JC14" s="21">
        <v>112</v>
      </c>
      <c r="JD14" s="97"/>
      <c r="JE14" s="51"/>
      <c r="JF14" s="51">
        <v>63415.093159666518</v>
      </c>
      <c r="JG14" s="51">
        <v>3</v>
      </c>
      <c r="JH14" s="96">
        <f t="shared" si="52"/>
        <v>4.7307349883514325E-5</v>
      </c>
      <c r="JI14" s="51">
        <f t="shared" si="53"/>
        <v>63415.093159666518</v>
      </c>
      <c r="JJ14" s="51">
        <f>VLOOKUP(A14,'[1]Prep 2021'!$A$1:$H$50,8,FALSE)</f>
        <v>24</v>
      </c>
      <c r="JK14" s="96"/>
      <c r="JL14" s="51">
        <v>63415.093159666518</v>
      </c>
      <c r="JM14" s="51">
        <f>VLOOKUP(A14,[1]PREP2!$A$1:$M$50,7,FALSE)</f>
        <v>476</v>
      </c>
      <c r="JN14" s="51"/>
      <c r="JO14" s="51">
        <v>177</v>
      </c>
      <c r="JP14" s="51">
        <v>306</v>
      </c>
      <c r="JQ14" s="51">
        <v>343</v>
      </c>
      <c r="JR14" s="51">
        <f t="shared" si="54"/>
        <v>563</v>
      </c>
      <c r="JS14" s="51" t="e">
        <f t="shared" si="66"/>
        <v>#REF!</v>
      </c>
      <c r="JT14" s="51">
        <f t="shared" si="55"/>
        <v>997</v>
      </c>
      <c r="JU14" s="96">
        <v>0.56419287306799248</v>
      </c>
      <c r="JV14" s="96">
        <v>0.99941638026068347</v>
      </c>
      <c r="JW14" s="96">
        <v>0.88859330391902414</v>
      </c>
      <c r="JX14" s="26">
        <v>0.56419287306799248</v>
      </c>
      <c r="JY14" s="26">
        <v>0.56386359897048832</v>
      </c>
      <c r="JZ14" s="98">
        <v>0.50104541836885785</v>
      </c>
      <c r="KA14" s="99">
        <v>0.91611692070737161</v>
      </c>
      <c r="KB14" s="100">
        <v>0.99922279792746116</v>
      </c>
      <c r="KC14" s="101">
        <v>92.3</v>
      </c>
      <c r="KD14" s="99">
        <f t="shared" si="56"/>
        <v>0.91611692070737161</v>
      </c>
      <c r="KE14" s="99">
        <v>0.56204886089447748</v>
      </c>
      <c r="KF14" s="99">
        <v>0.1549386702997286</v>
      </c>
      <c r="KG14" s="96">
        <v>0.85663317472615008</v>
      </c>
      <c r="KH14" s="59">
        <v>0.9985103974259667</v>
      </c>
      <c r="KI14" s="102">
        <v>92.7</v>
      </c>
      <c r="KJ14" s="26">
        <f t="shared" si="57"/>
        <v>0.85663317472615008</v>
      </c>
      <c r="KK14" s="26">
        <v>0.55389079698235277</v>
      </c>
      <c r="KL14" s="98">
        <v>0.33726588449742978</v>
      </c>
      <c r="KM14" s="103" t="s">
        <v>60</v>
      </c>
    </row>
    <row r="15" spans="1:299" x14ac:dyDescent="0.35">
      <c r="A15" s="14" t="s">
        <v>10</v>
      </c>
      <c r="B15" s="48">
        <v>1867579</v>
      </c>
      <c r="C15" s="49">
        <v>897133</v>
      </c>
      <c r="D15" s="49">
        <v>970406</v>
      </c>
      <c r="E15" s="50">
        <f t="shared" si="0"/>
        <v>924.49242894211295</v>
      </c>
      <c r="F15" s="51">
        <f t="shared" si="1"/>
        <v>1081.6746234950672</v>
      </c>
      <c r="G15" s="52">
        <v>1.1518000000000002</v>
      </c>
      <c r="H15" s="12">
        <v>1479.8324409554596</v>
      </c>
      <c r="I15" s="21">
        <v>9</v>
      </c>
      <c r="J15" s="11">
        <v>0.74374495358204029</v>
      </c>
      <c r="K15" s="21">
        <v>1022.3950889356306</v>
      </c>
      <c r="L15" s="21">
        <f t="shared" si="2"/>
        <v>19</v>
      </c>
      <c r="M15" s="53">
        <v>0.84880356674775703</v>
      </c>
      <c r="N15" s="12">
        <v>1198.1690383112807</v>
      </c>
      <c r="O15" s="54">
        <f t="shared" si="3"/>
        <v>19</v>
      </c>
      <c r="P15" s="55">
        <v>3.6533099999999999E-2</v>
      </c>
      <c r="Q15" s="56">
        <v>1.8652700000000001E-2</v>
      </c>
      <c r="R15" s="57">
        <v>5.4563800000000003E-2</v>
      </c>
      <c r="S15" s="58">
        <v>3.9414835331242418E-2</v>
      </c>
      <c r="T15" s="58">
        <v>2.7962158073618099E-2</v>
      </c>
      <c r="U15" s="58">
        <v>5.1178786107462002E-2</v>
      </c>
      <c r="V15" s="55">
        <v>3.5846108254584584E-2</v>
      </c>
      <c r="W15" s="56">
        <v>2.3616766444438001E-2</v>
      </c>
      <c r="X15" s="59">
        <v>4.9058583853647302E-2</v>
      </c>
      <c r="Y15" s="24">
        <v>3.152757362501403E-2</v>
      </c>
      <c r="Z15" s="24">
        <v>2.5222058900011224E-2</v>
      </c>
      <c r="AA15" s="24">
        <v>9.2144000000000004E-2</v>
      </c>
      <c r="AB15" s="12">
        <v>1479.8324409554596</v>
      </c>
      <c r="AC15" s="12">
        <v>136.35768043939987</v>
      </c>
      <c r="AD15" s="12">
        <v>1343.4747605160596</v>
      </c>
      <c r="AE15" s="60">
        <f t="shared" si="4"/>
        <v>1.8869670451027006E-2</v>
      </c>
      <c r="AF15" s="61">
        <f t="shared" si="5"/>
        <v>1.5095736360821604E-2</v>
      </c>
      <c r="AG15" s="3">
        <f t="shared" si="6"/>
        <v>5.9499596286563212E-2</v>
      </c>
      <c r="AH15" s="21">
        <v>1022.3950889356306</v>
      </c>
      <c r="AI15" s="12">
        <f t="shared" si="7"/>
        <v>60.832095037034911</v>
      </c>
      <c r="AJ15" s="62">
        <f t="shared" si="8"/>
        <v>961.56299389859566</v>
      </c>
      <c r="AK15" s="60">
        <f t="shared" si="9"/>
        <v>2.3679099575312983E-2</v>
      </c>
      <c r="AL15" s="63">
        <f t="shared" si="10"/>
        <v>1.8943279660250386E-2</v>
      </c>
      <c r="AM15" s="3">
        <f t="shared" si="11"/>
        <v>6.7904285339820569E-2</v>
      </c>
      <c r="AN15" s="12">
        <f t="shared" si="12"/>
        <v>1198.1690383112807</v>
      </c>
      <c r="AO15" s="12">
        <f t="shared" si="13"/>
        <v>81.360812262827608</v>
      </c>
      <c r="AP15" s="62">
        <f t="shared" si="14"/>
        <v>1116.808226048453</v>
      </c>
      <c r="AQ15" s="5" t="s">
        <v>62</v>
      </c>
      <c r="AR15" s="5"/>
      <c r="AS15" s="5" t="s">
        <v>62</v>
      </c>
      <c r="AT15" s="64">
        <v>38.4</v>
      </c>
      <c r="AU15" s="65">
        <v>28.8</v>
      </c>
      <c r="AV15" s="66">
        <v>46</v>
      </c>
      <c r="AW15" s="67">
        <v>21</v>
      </c>
      <c r="AX15" s="68" t="s">
        <v>238</v>
      </c>
      <c r="AY15" s="69">
        <v>9.5</v>
      </c>
      <c r="AZ15" s="65">
        <v>39.4</v>
      </c>
      <c r="BA15" s="66">
        <v>20.399999999999999</v>
      </c>
      <c r="BB15" s="70">
        <v>43</v>
      </c>
      <c r="BC15" s="71" t="s">
        <v>239</v>
      </c>
      <c r="BD15" s="72">
        <v>45.7</v>
      </c>
      <c r="BE15" s="104">
        <v>99.7</v>
      </c>
      <c r="BF15" s="16">
        <v>3525</v>
      </c>
      <c r="BG15" s="12">
        <f t="shared" si="15"/>
        <v>3.9291832983515267</v>
      </c>
      <c r="BH15" s="12">
        <v>1378</v>
      </c>
      <c r="BI15" s="12">
        <f t="shared" si="16"/>
        <v>1.536004137625079</v>
      </c>
      <c r="BJ15" s="17">
        <v>329</v>
      </c>
      <c r="BK15" s="75">
        <v>91</v>
      </c>
      <c r="BL15" s="75">
        <v>5.0571463125064886</v>
      </c>
      <c r="BM15" s="75">
        <v>1.9769496790450898</v>
      </c>
      <c r="BN15" s="75">
        <f>VLOOKUP(A15,[1]Sheet6!$A$1:$D$49,2,FALSE)</f>
        <v>63074</v>
      </c>
      <c r="BO15" s="75">
        <v>60260</v>
      </c>
      <c r="BP15" s="75">
        <v>394</v>
      </c>
      <c r="BQ15" s="75">
        <v>14374</v>
      </c>
      <c r="BR15" s="75">
        <v>14768</v>
      </c>
      <c r="BS15" s="75">
        <v>4363</v>
      </c>
      <c r="BT15" s="76">
        <v>27.283476204552169</v>
      </c>
      <c r="BU15" s="76">
        <v>35.343999408808749</v>
      </c>
      <c r="BV15" s="76"/>
      <c r="BW15" s="76"/>
      <c r="BX15" s="76">
        <v>65019</v>
      </c>
      <c r="BY15" s="76">
        <v>61603</v>
      </c>
      <c r="BZ15" s="76">
        <v>538</v>
      </c>
      <c r="CA15" s="76">
        <v>14628</v>
      </c>
      <c r="CB15" s="76">
        <v>15166</v>
      </c>
      <c r="CC15" s="76">
        <v>23535</v>
      </c>
      <c r="CD15" s="76">
        <v>24.618930896222587</v>
      </c>
      <c r="CE15" s="76">
        <v>62.823239127964548</v>
      </c>
      <c r="CF15" s="75">
        <f t="shared" si="17"/>
        <v>67466</v>
      </c>
      <c r="CG15" s="2">
        <f t="shared" si="17"/>
        <v>56907</v>
      </c>
      <c r="CH15" s="2">
        <v>376</v>
      </c>
      <c r="CI15" s="2">
        <v>12655</v>
      </c>
      <c r="CJ15" s="75">
        <f t="shared" si="18"/>
        <v>13031</v>
      </c>
      <c r="CK15" s="2">
        <f>VLOOKUP(A15,'[1]KP 2021'!$A$1:$AK$51,37)</f>
        <v>23166</v>
      </c>
      <c r="CL15" s="77">
        <f t="shared" si="58"/>
        <v>0.22898764651097406</v>
      </c>
      <c r="CM15" s="77">
        <f t="shared" si="59"/>
        <v>0.63607289085701235</v>
      </c>
      <c r="CN15" s="17">
        <v>261637</v>
      </c>
      <c r="CO15" s="17">
        <v>77356</v>
      </c>
      <c r="CP15" s="17">
        <v>184281</v>
      </c>
      <c r="CQ15" s="12">
        <v>70.433845365907729</v>
      </c>
      <c r="CR15" s="78">
        <v>20</v>
      </c>
      <c r="CS15" s="105">
        <v>23.56673</v>
      </c>
      <c r="CT15" s="79">
        <v>10.637467366200001</v>
      </c>
      <c r="CU15" s="79">
        <v>19.39789</v>
      </c>
      <c r="CV15" s="80">
        <v>68852</v>
      </c>
      <c r="CW15" s="80">
        <v>54128</v>
      </c>
      <c r="CX15" s="80">
        <v>53347</v>
      </c>
      <c r="CY15" s="81">
        <f t="shared" si="19"/>
        <v>77.480683204554708</v>
      </c>
      <c r="CZ15" s="80">
        <v>2598.2781339200142</v>
      </c>
      <c r="DA15" s="80">
        <v>2488</v>
      </c>
      <c r="DB15" s="80">
        <v>2421</v>
      </c>
      <c r="DC15" s="80"/>
      <c r="DD15" s="80">
        <v>65019</v>
      </c>
      <c r="DE15" s="80">
        <v>61603</v>
      </c>
      <c r="DF15" s="80">
        <v>60898</v>
      </c>
      <c r="DG15" s="82">
        <f t="shared" si="20"/>
        <v>0.9366185268921392</v>
      </c>
      <c r="DH15" s="80">
        <v>2480.9284705274645</v>
      </c>
      <c r="DI15" s="80">
        <v>1997</v>
      </c>
      <c r="DJ15" s="80">
        <v>1974</v>
      </c>
      <c r="DK15" s="80">
        <f t="shared" si="21"/>
        <v>0.79566985644705523</v>
      </c>
      <c r="DL15" s="81">
        <f t="shared" si="22"/>
        <v>93.177091720640576</v>
      </c>
      <c r="DM15" s="83">
        <v>67466</v>
      </c>
      <c r="DN15" s="84">
        <v>56907</v>
      </c>
      <c r="DO15" s="17">
        <v>39989</v>
      </c>
      <c r="DP15" s="85">
        <f t="shared" si="23"/>
        <v>0.59272818901372548</v>
      </c>
      <c r="DQ15" s="12">
        <v>2355.3030516254289</v>
      </c>
      <c r="DR15" s="17">
        <v>1513</v>
      </c>
      <c r="DS15" s="84">
        <v>1572</v>
      </c>
      <c r="DT15" s="51">
        <f t="shared" si="24"/>
        <v>66.743003577188929</v>
      </c>
      <c r="DU15" s="51">
        <v>212433</v>
      </c>
      <c r="DV15" s="51">
        <f>VLOOKUP(A15,[2]Sheet1!$A$1:$F$49,6,FALSE)</f>
        <v>107045.4399766243</v>
      </c>
      <c r="DW15" s="51">
        <v>15477</v>
      </c>
      <c r="DX15" s="51">
        <v>100</v>
      </c>
      <c r="DY15" s="86">
        <f t="shared" si="25"/>
        <v>0.14458345916817886</v>
      </c>
      <c r="DZ15" s="87">
        <v>212433</v>
      </c>
      <c r="EA15" s="87">
        <f t="shared" si="60"/>
        <v>107045.4399766243</v>
      </c>
      <c r="EB15" s="87">
        <v>9624</v>
      </c>
      <c r="EC15" s="86">
        <v>1</v>
      </c>
      <c r="ED15" s="86">
        <f t="shared" si="26"/>
        <v>8.9905744720201158E-2</v>
      </c>
      <c r="EE15" s="178">
        <f>VLOOKUP(A15,'[3]County 15 24 population'!$A$1:$J$50,10,FALSE)</f>
        <v>212433</v>
      </c>
      <c r="EF15" s="178">
        <v>107045.4399766243</v>
      </c>
      <c r="EG15" s="178">
        <v>5996</v>
      </c>
      <c r="EH15" s="12">
        <v>100</v>
      </c>
      <c r="EI15" s="12">
        <f t="shared" si="61"/>
        <v>5.6013595733824406</v>
      </c>
      <c r="EJ15" s="184">
        <v>210228</v>
      </c>
      <c r="EK15" s="184">
        <v>73792.081694741471</v>
      </c>
      <c r="EL15" s="184">
        <v>9684</v>
      </c>
      <c r="EM15" s="21">
        <v>100</v>
      </c>
      <c r="EN15" s="88">
        <f t="shared" si="27"/>
        <v>0.13123359278655633</v>
      </c>
      <c r="EO15" s="89">
        <v>210228</v>
      </c>
      <c r="EP15" s="89">
        <v>73792.081694741471</v>
      </c>
      <c r="EQ15" s="172">
        <v>6862</v>
      </c>
      <c r="ER15" s="85">
        <v>1</v>
      </c>
      <c r="ES15" s="85">
        <f t="shared" si="28"/>
        <v>9.299100719757844E-2</v>
      </c>
      <c r="ET15" s="12">
        <v>210228</v>
      </c>
      <c r="EU15" s="12">
        <v>73792.081694741471</v>
      </c>
      <c r="EV15" s="178">
        <v>4055</v>
      </c>
      <c r="EW15" s="12">
        <v>100</v>
      </c>
      <c r="EX15" s="85">
        <f t="shared" si="62"/>
        <v>5.4951695451206727E-2</v>
      </c>
      <c r="EY15" s="21">
        <v>3525</v>
      </c>
      <c r="EZ15" s="21">
        <v>2852</v>
      </c>
      <c r="FA15" s="21">
        <v>100</v>
      </c>
      <c r="FB15" s="21">
        <f t="shared" si="29"/>
        <v>80.907801418439718</v>
      </c>
      <c r="FC15" s="21">
        <f t="shared" si="30"/>
        <v>3525</v>
      </c>
      <c r="FD15" s="21">
        <f>VLOOKUP(A15,'[1]KP 2021'!$A$1:$O$51,6,FALSE)</f>
        <v>2950</v>
      </c>
      <c r="FE15" s="21">
        <v>100</v>
      </c>
      <c r="FF15" s="90">
        <f t="shared" si="31"/>
        <v>0.83687943262411346</v>
      </c>
      <c r="FG15" s="21">
        <v>3525</v>
      </c>
      <c r="FH15" s="179">
        <v>4054</v>
      </c>
      <c r="FI15" s="12">
        <v>100</v>
      </c>
      <c r="FJ15" s="92">
        <f t="shared" si="32"/>
        <v>1.1500709219858156</v>
      </c>
      <c r="FK15" s="75">
        <v>1378</v>
      </c>
      <c r="FL15" s="75">
        <v>2581</v>
      </c>
      <c r="FM15" s="75">
        <v>100</v>
      </c>
      <c r="FN15" s="92">
        <f t="shared" si="33"/>
        <v>1.8730043541364296</v>
      </c>
      <c r="FO15" s="76">
        <f t="shared" si="34"/>
        <v>1378</v>
      </c>
      <c r="FP15" s="76">
        <f>VLOOKUP(A15,'[1]KP 2021'!$A$1:$O$51,15,FALSE)</f>
        <v>2543</v>
      </c>
      <c r="FQ15" s="92">
        <v>1</v>
      </c>
      <c r="FR15" s="92">
        <f t="shared" si="35"/>
        <v>1.8454281567489115</v>
      </c>
      <c r="FS15" s="17">
        <v>1378</v>
      </c>
      <c r="FT15" s="179">
        <v>3272</v>
      </c>
      <c r="FU15" s="93">
        <v>100</v>
      </c>
      <c r="FV15" s="92">
        <f t="shared" si="36"/>
        <v>2.374455732946299</v>
      </c>
      <c r="FW15" s="75">
        <v>329</v>
      </c>
      <c r="FX15" s="75">
        <v>0</v>
      </c>
      <c r="FY15" s="75">
        <v>100</v>
      </c>
      <c r="FZ15" s="92">
        <f t="shared" si="37"/>
        <v>0</v>
      </c>
      <c r="GA15" s="94">
        <f t="shared" si="38"/>
        <v>329</v>
      </c>
      <c r="GB15" s="76">
        <f>VLOOKUP(A15,'[1]PWID 2021'!$A$1:$F$50,6,FALSE)</f>
        <v>0</v>
      </c>
      <c r="GC15" s="92">
        <v>1</v>
      </c>
      <c r="GD15" s="92">
        <f t="shared" si="39"/>
        <v>0</v>
      </c>
      <c r="GE15" s="17">
        <f>VLOOKUP(A15,'[4]KPSE post county TWG'!$A$4:$U$52,16,FALSE)</f>
        <v>329</v>
      </c>
      <c r="GF15" s="179">
        <v>0</v>
      </c>
      <c r="GG15" s="76">
        <v>100</v>
      </c>
      <c r="GH15" s="92">
        <f t="shared" si="67"/>
        <v>0</v>
      </c>
      <c r="GI15" s="75">
        <v>329</v>
      </c>
      <c r="GJ15" s="76">
        <v>0</v>
      </c>
      <c r="GK15" s="92">
        <v>1</v>
      </c>
      <c r="GL15" s="92">
        <f t="shared" si="40"/>
        <v>0</v>
      </c>
      <c r="GM15" s="76">
        <f t="shared" si="41"/>
        <v>329</v>
      </c>
      <c r="GN15" s="76">
        <v>0</v>
      </c>
      <c r="GO15" s="92">
        <v>1</v>
      </c>
      <c r="GP15" s="92">
        <f t="shared" si="42"/>
        <v>0</v>
      </c>
      <c r="GQ15" s="75">
        <v>329</v>
      </c>
      <c r="GR15" s="76">
        <v>0</v>
      </c>
      <c r="GS15" s="92">
        <v>1</v>
      </c>
      <c r="GT15" s="92">
        <f t="shared" si="43"/>
        <v>0</v>
      </c>
      <c r="GU15" s="76">
        <v>91</v>
      </c>
      <c r="GV15" s="17">
        <v>0</v>
      </c>
      <c r="GW15" s="25">
        <v>100</v>
      </c>
      <c r="GX15" s="95">
        <f t="shared" si="44"/>
        <v>0</v>
      </c>
      <c r="GY15" s="96"/>
      <c r="GZ15" s="96"/>
      <c r="HA15" s="96"/>
      <c r="HB15" s="96"/>
      <c r="HC15" s="76">
        <v>91</v>
      </c>
      <c r="HD15" s="4">
        <v>0</v>
      </c>
      <c r="HE15" s="25">
        <v>100</v>
      </c>
      <c r="HF15" s="96">
        <f t="shared" si="68"/>
        <v>0</v>
      </c>
      <c r="HG15" s="12">
        <v>1380</v>
      </c>
      <c r="HH15" s="17">
        <v>51</v>
      </c>
      <c r="HI15" s="17">
        <v>100</v>
      </c>
      <c r="HK15" s="85">
        <f t="shared" si="63"/>
        <v>3.6956521739130437E-2</v>
      </c>
      <c r="HL15" s="21">
        <v>1380</v>
      </c>
      <c r="HM15" s="21">
        <v>56</v>
      </c>
      <c r="HN15" s="12"/>
      <c r="HO15" s="21">
        <v>100</v>
      </c>
      <c r="HP15" s="90">
        <f t="shared" si="64"/>
        <v>4.0579710144927533E-2</v>
      </c>
      <c r="HQ15" s="173">
        <v>1380</v>
      </c>
      <c r="HR15" s="17">
        <v>56</v>
      </c>
      <c r="HS15" s="12"/>
      <c r="HT15" s="17">
        <v>100</v>
      </c>
      <c r="HU15" s="86">
        <f t="shared" si="65"/>
        <v>4.0579710144927533E-2</v>
      </c>
      <c r="HV15" s="12">
        <v>3525</v>
      </c>
      <c r="HW15" s="12">
        <v>14</v>
      </c>
      <c r="HX15" s="26">
        <f t="shared" si="45"/>
        <v>3.971631205673759E-3</v>
      </c>
      <c r="HY15" s="12">
        <v>1378</v>
      </c>
      <c r="HZ15" s="12">
        <v>8</v>
      </c>
      <c r="IA15" s="26">
        <f t="shared" si="46"/>
        <v>5.8055152394775036E-3</v>
      </c>
      <c r="IB15" s="12">
        <v>329</v>
      </c>
      <c r="IC15" s="12">
        <v>0</v>
      </c>
      <c r="ID15" s="26">
        <f t="shared" si="47"/>
        <v>0</v>
      </c>
      <c r="IE15" s="12">
        <v>91</v>
      </c>
      <c r="IF15" s="12"/>
      <c r="IG15" s="51"/>
      <c r="IH15" s="51">
        <f t="shared" si="48"/>
        <v>3525</v>
      </c>
      <c r="II15" s="51">
        <f>VLOOKUP(A15,'[1]Prep 2021'!$A$1:$H$50,2,FALSE)</f>
        <v>14</v>
      </c>
      <c r="IJ15" s="51"/>
      <c r="IK15" s="51">
        <f t="shared" si="49"/>
        <v>1378</v>
      </c>
      <c r="IL15" s="51">
        <f>VLOOKUP(A15,'[1]Prep 2021'!$A$1:$H$50,3,FALSE)</f>
        <v>9</v>
      </c>
      <c r="IM15" s="51"/>
      <c r="IN15" s="51">
        <f t="shared" si="50"/>
        <v>329</v>
      </c>
      <c r="IO15" s="51" t="e">
        <f>VLOOKUP(A15,'[1]Prep 2021'!$A$1:$H$50,5,FALSE)</f>
        <v>#REF!</v>
      </c>
      <c r="IP15" s="51"/>
      <c r="IQ15" s="51"/>
      <c r="IR15" s="51"/>
      <c r="IS15" s="51"/>
      <c r="IT15" s="12">
        <v>3525</v>
      </c>
      <c r="IU15" s="17">
        <f>VLOOKUP(A15,'[1]Prep all counties'!$A$1:$M$50,8,FALSE)</f>
        <v>23</v>
      </c>
      <c r="IV15" s="12">
        <f t="shared" si="69"/>
        <v>0.65248226950354615</v>
      </c>
      <c r="IW15" s="12">
        <v>1378</v>
      </c>
      <c r="IX15" s="17">
        <f>VLOOKUP(A15,'[1]Prep all counties'!$A$1:$M$50,10,FALSE)</f>
        <v>7</v>
      </c>
      <c r="IY15" s="12">
        <f t="shared" si="70"/>
        <v>0.5079825834542816</v>
      </c>
      <c r="IZ15" s="12">
        <v>329</v>
      </c>
      <c r="JA15" s="17" t="e">
        <f>VLOOKUP(A15,'[1]Prep all counties'!$A$1:$M$50,11,FALSE)</f>
        <v>#REF!</v>
      </c>
      <c r="JB15" s="12" t="e">
        <f t="shared" si="71"/>
        <v>#REF!</v>
      </c>
      <c r="JC15" s="21">
        <v>91</v>
      </c>
      <c r="JD15" s="97"/>
      <c r="JE15" s="51"/>
      <c r="JF15" s="51">
        <v>107045.4399766243</v>
      </c>
      <c r="JG15" s="51">
        <v>38</v>
      </c>
      <c r="JH15" s="96">
        <f t="shared" si="52"/>
        <v>3.5498943260262299E-4</v>
      </c>
      <c r="JI15" s="51">
        <f t="shared" si="53"/>
        <v>107045.4399766243</v>
      </c>
      <c r="JJ15" s="51">
        <f>VLOOKUP(A15,'[1]Prep 2021'!$A$1:$H$50,8,FALSE)</f>
        <v>45</v>
      </c>
      <c r="JK15" s="96"/>
      <c r="JL15" s="51">
        <v>107045.4399766243</v>
      </c>
      <c r="JM15" s="51">
        <f>VLOOKUP(A15,[1]PREP2!$A$1:$M$50,7,FALSE)</f>
        <v>58</v>
      </c>
      <c r="JN15" s="51"/>
      <c r="JO15" s="51">
        <v>751</v>
      </c>
      <c r="JP15" s="51">
        <v>724</v>
      </c>
      <c r="JQ15" s="51">
        <v>695</v>
      </c>
      <c r="JR15" s="51">
        <f t="shared" si="54"/>
        <v>811</v>
      </c>
      <c r="JS15" s="51" t="e">
        <f t="shared" si="66"/>
        <v>#REF!</v>
      </c>
      <c r="JT15" s="51" t="e">
        <f t="shared" si="55"/>
        <v>#REF!</v>
      </c>
      <c r="JU15" s="96">
        <v>0.9658262599480173</v>
      </c>
      <c r="JV15" s="96">
        <v>0.99979905780437162</v>
      </c>
      <c r="JW15" s="96">
        <v>0.96067440821795447</v>
      </c>
      <c r="JX15" s="26">
        <v>0.9658262599480173</v>
      </c>
      <c r="JY15" s="26">
        <v>0.96563218469874779</v>
      </c>
      <c r="JZ15" s="98">
        <v>0.92765812759167998</v>
      </c>
      <c r="KA15" s="99">
        <v>0.9512629719997715</v>
      </c>
      <c r="KB15" s="100">
        <v>0.9996701919482861</v>
      </c>
      <c r="KC15" s="101">
        <v>94.4</v>
      </c>
      <c r="KD15" s="99">
        <f t="shared" si="56"/>
        <v>0.9512629719997715</v>
      </c>
      <c r="KE15" s="99">
        <v>0.88199202222636108</v>
      </c>
      <c r="KF15" s="99">
        <v>0.21369867850362015</v>
      </c>
      <c r="KG15" s="96">
        <v>0.93127176339401452</v>
      </c>
      <c r="KH15" s="59">
        <v>0.999547569803516</v>
      </c>
      <c r="KI15" s="102">
        <v>94.8</v>
      </c>
      <c r="KJ15" s="26">
        <f t="shared" si="57"/>
        <v>0.93127176339401452</v>
      </c>
      <c r="KK15" s="26">
        <v>0.90986154111905104</v>
      </c>
      <c r="KL15" s="98">
        <v>0.53509154325753439</v>
      </c>
      <c r="KM15" s="103" t="s">
        <v>62</v>
      </c>
    </row>
    <row r="16" spans="1:299" x14ac:dyDescent="0.35">
      <c r="A16" s="14" t="s">
        <v>11</v>
      </c>
      <c r="B16" s="48">
        <v>901777</v>
      </c>
      <c r="C16" s="49">
        <v>450741</v>
      </c>
      <c r="D16" s="49">
        <v>451008</v>
      </c>
      <c r="E16" s="50">
        <f t="shared" si="0"/>
        <v>999.40799276287783</v>
      </c>
      <c r="F16" s="51">
        <f t="shared" si="1"/>
        <v>1000.5923579172962</v>
      </c>
      <c r="G16" s="52">
        <v>1.1981999999999999</v>
      </c>
      <c r="H16" s="12">
        <v>727.86802386593433</v>
      </c>
      <c r="I16" s="21">
        <v>18</v>
      </c>
      <c r="J16" s="11">
        <v>1.1132292382953692</v>
      </c>
      <c r="K16" s="21">
        <v>724.93616519437614</v>
      </c>
      <c r="L16" s="21">
        <f t="shared" si="2"/>
        <v>7</v>
      </c>
      <c r="M16" s="53">
        <v>0.99568715108778671</v>
      </c>
      <c r="N16" s="12">
        <v>666.31931818375233</v>
      </c>
      <c r="O16" s="54">
        <f t="shared" si="3"/>
        <v>13</v>
      </c>
      <c r="P16" s="55">
        <v>3.4524300000000001E-2</v>
      </c>
      <c r="Q16" s="56">
        <v>2.8462200000000003E-2</v>
      </c>
      <c r="R16" s="57">
        <v>4.0586200000000003E-2</v>
      </c>
      <c r="S16" s="58">
        <v>3.7559081187966421E-2</v>
      </c>
      <c r="T16" s="58">
        <v>2.8464834596256001E-2</v>
      </c>
      <c r="U16" s="58">
        <v>4.6625918071332297E-2</v>
      </c>
      <c r="V16" s="55">
        <v>3.2403593002829634E-2</v>
      </c>
      <c r="W16" s="56">
        <v>2.05961601135768E-2</v>
      </c>
      <c r="X16" s="59">
        <v>4.2425310342223299E-2</v>
      </c>
      <c r="Y16" s="24">
        <v>3.4705989694215372E-2</v>
      </c>
      <c r="Z16" s="24">
        <v>2.7764791755372296E-2</v>
      </c>
      <c r="AA16" s="24">
        <v>9.5855999999999983E-2</v>
      </c>
      <c r="AB16" s="12">
        <v>727.86802386593433</v>
      </c>
      <c r="AC16" s="12">
        <v>69.770517295692983</v>
      </c>
      <c r="AD16" s="12">
        <v>658.09750657024131</v>
      </c>
      <c r="AE16" s="60">
        <f t="shared" si="4"/>
        <v>2.9639416170064284E-2</v>
      </c>
      <c r="AF16" s="61">
        <f t="shared" si="5"/>
        <v>2.3711532936051428E-2</v>
      </c>
      <c r="AG16" s="3">
        <f t="shared" si="6"/>
        <v>8.9058339063629532E-2</v>
      </c>
      <c r="AH16" s="21">
        <v>724.93616519437614</v>
      </c>
      <c r="AI16" s="12">
        <f t="shared" si="7"/>
        <v>64.561610799368097</v>
      </c>
      <c r="AJ16" s="62">
        <f t="shared" si="8"/>
        <v>660.37455439500809</v>
      </c>
      <c r="AK16" s="60">
        <f t="shared" si="9"/>
        <v>3.072767735975571E-2</v>
      </c>
      <c r="AL16" s="63">
        <f t="shared" si="10"/>
        <v>2.4582141887804568E-2</v>
      </c>
      <c r="AM16" s="3">
        <f t="shared" si="11"/>
        <v>7.9654972087022935E-2</v>
      </c>
      <c r="AN16" s="12">
        <f t="shared" si="12"/>
        <v>666.31931818375233</v>
      </c>
      <c r="AO16" s="12">
        <f t="shared" si="13"/>
        <v>53.075646690970949</v>
      </c>
      <c r="AP16" s="62">
        <f t="shared" si="14"/>
        <v>613.24367149278135</v>
      </c>
      <c r="AQ16" s="5" t="s">
        <v>62</v>
      </c>
      <c r="AR16" s="5"/>
      <c r="AS16" s="5" t="s">
        <v>62</v>
      </c>
      <c r="AT16" s="64">
        <v>36.799999999999997</v>
      </c>
      <c r="AU16" s="65">
        <v>33.299999999999997</v>
      </c>
      <c r="AV16" s="66">
        <v>40.700000000000003</v>
      </c>
      <c r="AW16" s="67">
        <v>25.5</v>
      </c>
      <c r="AX16" s="68">
        <v>39.5</v>
      </c>
      <c r="AY16" s="69">
        <v>10.7</v>
      </c>
      <c r="AZ16" s="65">
        <v>31.5</v>
      </c>
      <c r="BA16" s="66">
        <v>20.5</v>
      </c>
      <c r="BB16" s="70">
        <v>51.5</v>
      </c>
      <c r="BC16" s="71">
        <v>55.9</v>
      </c>
      <c r="BD16" s="72">
        <v>43.8</v>
      </c>
      <c r="BE16" s="104">
        <v>96.1</v>
      </c>
      <c r="BF16" s="16">
        <v>2332.5</v>
      </c>
      <c r="BG16" s="12">
        <f t="shared" si="15"/>
        <v>5.1748121426717342</v>
      </c>
      <c r="BH16" s="12">
        <v>605</v>
      </c>
      <c r="BI16" s="12">
        <f t="shared" si="16"/>
        <v>1.3422342320756266</v>
      </c>
      <c r="BJ16" s="17">
        <v>180</v>
      </c>
      <c r="BK16" s="75">
        <v>10</v>
      </c>
      <c r="BL16" s="75">
        <v>5.7141475325765025</v>
      </c>
      <c r="BM16" s="75">
        <v>1.482126155287796</v>
      </c>
      <c r="BN16" s="75">
        <f>VLOOKUP(A16,[1]Sheet6!$A$1:$D$49,2,FALSE)</f>
        <v>27781</v>
      </c>
      <c r="BO16" s="75">
        <v>25161</v>
      </c>
      <c r="BP16" s="75">
        <v>943</v>
      </c>
      <c r="BQ16" s="75">
        <v>7484</v>
      </c>
      <c r="BR16" s="75">
        <v>8427</v>
      </c>
      <c r="BS16" s="75">
        <v>1452</v>
      </c>
      <c r="BT16" s="76">
        <v>36.220235536834863</v>
      </c>
      <c r="BU16" s="76">
        <v>42.461102037307654</v>
      </c>
      <c r="BV16" s="76"/>
      <c r="BW16" s="76"/>
      <c r="BX16" s="76">
        <v>28561</v>
      </c>
      <c r="BY16" s="76">
        <v>26646</v>
      </c>
      <c r="BZ16" s="76">
        <v>919</v>
      </c>
      <c r="CA16" s="76">
        <v>6231</v>
      </c>
      <c r="CB16" s="76">
        <v>7150</v>
      </c>
      <c r="CC16" s="76">
        <v>11023</v>
      </c>
      <c r="CD16" s="76">
        <v>26.833295804248291</v>
      </c>
      <c r="CE16" s="76">
        <v>68.201606244839752</v>
      </c>
      <c r="CF16" s="75">
        <f t="shared" si="17"/>
        <v>29426</v>
      </c>
      <c r="CG16" s="2">
        <f t="shared" si="17"/>
        <v>24995</v>
      </c>
      <c r="CH16" s="2">
        <v>913</v>
      </c>
      <c r="CI16" s="2">
        <v>5240</v>
      </c>
      <c r="CJ16" s="75">
        <f t="shared" si="18"/>
        <v>6153</v>
      </c>
      <c r="CK16" s="2">
        <f>VLOOKUP(A16,'[1]KP 2021'!$A$1:$AK$51,37)</f>
        <v>13011</v>
      </c>
      <c r="CL16" s="77">
        <f t="shared" si="58"/>
        <v>0.24616923384676936</v>
      </c>
      <c r="CM16" s="77">
        <f t="shared" si="59"/>
        <v>0.76671334266853375</v>
      </c>
      <c r="CN16" s="17">
        <v>87322</v>
      </c>
      <c r="CO16" s="17">
        <v>39554</v>
      </c>
      <c r="CP16" s="17">
        <v>47768</v>
      </c>
      <c r="CQ16" s="12">
        <v>54.703282105311381</v>
      </c>
      <c r="CR16" s="78">
        <v>11.5</v>
      </c>
      <c r="CS16" s="105">
        <v>22.848880000000001</v>
      </c>
      <c r="CT16" s="79">
        <v>9.5275546494000007</v>
      </c>
      <c r="CU16" s="79">
        <v>19.258840000000003</v>
      </c>
      <c r="CV16" s="80">
        <v>41355</v>
      </c>
      <c r="CW16" s="80">
        <v>23266</v>
      </c>
      <c r="CX16" s="80">
        <v>24990</v>
      </c>
      <c r="CY16" s="81">
        <f t="shared" si="19"/>
        <v>60.428001450852378</v>
      </c>
      <c r="CZ16" s="80">
        <v>791.80866101131096</v>
      </c>
      <c r="DA16" s="80">
        <v>767</v>
      </c>
      <c r="DB16" s="80">
        <v>695</v>
      </c>
      <c r="DC16" s="80"/>
      <c r="DD16" s="80">
        <v>28561</v>
      </c>
      <c r="DE16" s="80">
        <v>26716</v>
      </c>
      <c r="DF16" s="80">
        <v>25178</v>
      </c>
      <c r="DG16" s="82">
        <f t="shared" si="20"/>
        <v>0.88155176639473409</v>
      </c>
      <c r="DH16" s="80">
        <v>914.38208620252965</v>
      </c>
      <c r="DI16" s="80">
        <v>638</v>
      </c>
      <c r="DJ16" s="80">
        <v>687</v>
      </c>
      <c r="DK16" s="80">
        <f t="shared" si="21"/>
        <v>0.75132705503138431</v>
      </c>
      <c r="DL16" s="81">
        <f t="shared" si="22"/>
        <v>87.773730475786238</v>
      </c>
      <c r="DM16" s="83">
        <v>29426</v>
      </c>
      <c r="DN16" s="84">
        <v>24995</v>
      </c>
      <c r="DO16" s="17">
        <v>21103</v>
      </c>
      <c r="DP16" s="85">
        <f t="shared" si="23"/>
        <v>0.71715489702983759</v>
      </c>
      <c r="DQ16" s="12">
        <v>807.49909025620275</v>
      </c>
      <c r="DR16" s="17">
        <v>584</v>
      </c>
      <c r="DS16" s="84">
        <v>585</v>
      </c>
      <c r="DT16" s="51">
        <f t="shared" si="24"/>
        <v>72.445902052272487</v>
      </c>
      <c r="DU16" s="51">
        <v>104049</v>
      </c>
      <c r="DV16" s="51">
        <f>VLOOKUP(A16,[2]Sheet1!$A$1:$F$49,6,FALSE)</f>
        <v>55744.77237656471</v>
      </c>
      <c r="DW16" s="51">
        <v>9783</v>
      </c>
      <c r="DX16" s="51">
        <v>100</v>
      </c>
      <c r="DY16" s="86">
        <f t="shared" si="25"/>
        <v>0.17549627674348181</v>
      </c>
      <c r="DZ16" s="87">
        <v>104049</v>
      </c>
      <c r="EA16" s="87">
        <f t="shared" si="60"/>
        <v>55744.77237656471</v>
      </c>
      <c r="EB16" s="87">
        <v>6588</v>
      </c>
      <c r="EC16" s="86">
        <v>1</v>
      </c>
      <c r="ED16" s="86">
        <f t="shared" si="26"/>
        <v>0.11818148535071636</v>
      </c>
      <c r="EE16" s="178">
        <f>VLOOKUP(A16,'[3]County 15 24 population'!$A$1:$J$50,10,FALSE)</f>
        <v>104049</v>
      </c>
      <c r="EF16" s="178">
        <v>55744.77237656471</v>
      </c>
      <c r="EG16" s="178">
        <v>14761</v>
      </c>
      <c r="EH16" s="12">
        <v>100</v>
      </c>
      <c r="EI16" s="12">
        <f t="shared" si="61"/>
        <v>26.479613012476079</v>
      </c>
      <c r="EJ16" s="184">
        <v>104854</v>
      </c>
      <c r="EK16" s="184">
        <v>40917.961348232566</v>
      </c>
      <c r="EL16" s="184">
        <v>6150</v>
      </c>
      <c r="EM16" s="21">
        <v>100</v>
      </c>
      <c r="EN16" s="88">
        <f t="shared" si="27"/>
        <v>0.15030074317878123</v>
      </c>
      <c r="EO16" s="89">
        <v>104854</v>
      </c>
      <c r="EP16" s="89">
        <v>40917.961348232566</v>
      </c>
      <c r="EQ16" s="172">
        <v>4416</v>
      </c>
      <c r="ER16" s="85">
        <v>1</v>
      </c>
      <c r="ES16" s="85">
        <f t="shared" si="28"/>
        <v>0.10792326534593462</v>
      </c>
      <c r="ET16" s="12">
        <v>104854</v>
      </c>
      <c r="EU16" s="12">
        <v>40917.961348232566</v>
      </c>
      <c r="EV16" s="178">
        <v>3263</v>
      </c>
      <c r="EW16" s="12">
        <v>100</v>
      </c>
      <c r="EX16" s="85">
        <f t="shared" si="62"/>
        <v>7.9744930893067181E-2</v>
      </c>
      <c r="EY16" s="21">
        <v>2332.5</v>
      </c>
      <c r="EZ16" s="21">
        <v>2778</v>
      </c>
      <c r="FA16" s="21">
        <v>100</v>
      </c>
      <c r="FB16" s="21">
        <f t="shared" si="29"/>
        <v>119.09967845659165</v>
      </c>
      <c r="FC16" s="21">
        <f t="shared" si="30"/>
        <v>2332.5</v>
      </c>
      <c r="FD16" s="21">
        <f>VLOOKUP(A16,'[1]KP 2021'!$A$1:$O$51,6,FALSE)</f>
        <v>2506</v>
      </c>
      <c r="FE16" s="21">
        <v>100</v>
      </c>
      <c r="FF16" s="90">
        <f t="shared" si="31"/>
        <v>1.0743837084673098</v>
      </c>
      <c r="FG16" s="21">
        <v>2332.5</v>
      </c>
      <c r="FH16" s="179">
        <v>2412</v>
      </c>
      <c r="FI16" s="12">
        <v>100</v>
      </c>
      <c r="FJ16" s="92">
        <f t="shared" si="32"/>
        <v>1.0340836012861736</v>
      </c>
      <c r="FK16" s="75">
        <v>605</v>
      </c>
      <c r="FL16" s="75">
        <v>2049</v>
      </c>
      <c r="FM16" s="75">
        <v>100</v>
      </c>
      <c r="FN16" s="92">
        <f t="shared" si="33"/>
        <v>3.3867768595041321</v>
      </c>
      <c r="FO16" s="76">
        <f t="shared" si="34"/>
        <v>605</v>
      </c>
      <c r="FP16" s="76">
        <f>VLOOKUP(A16,'[1]KP 2021'!$A$1:$O$51,15,FALSE)</f>
        <v>572</v>
      </c>
      <c r="FQ16" s="92">
        <v>1</v>
      </c>
      <c r="FR16" s="92">
        <f t="shared" si="35"/>
        <v>0.94545454545454544</v>
      </c>
      <c r="FS16" s="17">
        <v>605</v>
      </c>
      <c r="FT16" s="179">
        <v>713</v>
      </c>
      <c r="FU16" s="93">
        <v>100</v>
      </c>
      <c r="FV16" s="92">
        <f t="shared" si="36"/>
        <v>1.1785123966942148</v>
      </c>
      <c r="FW16" s="75">
        <v>180</v>
      </c>
      <c r="FX16" s="75">
        <v>0</v>
      </c>
      <c r="FY16" s="75">
        <v>100</v>
      </c>
      <c r="FZ16" s="92">
        <f t="shared" si="37"/>
        <v>0</v>
      </c>
      <c r="GA16" s="94">
        <f t="shared" si="38"/>
        <v>180</v>
      </c>
      <c r="GB16" s="76">
        <f>VLOOKUP(A16,'[1]PWID 2021'!$A$1:$F$50,6,FALSE)</f>
        <v>0</v>
      </c>
      <c r="GC16" s="92">
        <v>1</v>
      </c>
      <c r="GD16" s="92">
        <f t="shared" si="39"/>
        <v>0</v>
      </c>
      <c r="GE16" s="17">
        <f>VLOOKUP(A16,'[4]KPSE post county TWG'!$A$4:$U$52,16,FALSE)</f>
        <v>180</v>
      </c>
      <c r="GF16" s="179">
        <v>40</v>
      </c>
      <c r="GG16" s="76">
        <v>100</v>
      </c>
      <c r="GH16" s="92">
        <f t="shared" si="67"/>
        <v>0.22222222222222221</v>
      </c>
      <c r="GI16" s="75">
        <v>180</v>
      </c>
      <c r="GJ16" s="76">
        <v>0</v>
      </c>
      <c r="GK16" s="92">
        <v>1</v>
      </c>
      <c r="GL16" s="92">
        <f t="shared" si="40"/>
        <v>0</v>
      </c>
      <c r="GM16" s="76">
        <f t="shared" si="41"/>
        <v>180</v>
      </c>
      <c r="GN16" s="76">
        <v>0</v>
      </c>
      <c r="GO16" s="92">
        <v>1</v>
      </c>
      <c r="GP16" s="92">
        <f t="shared" si="42"/>
        <v>0</v>
      </c>
      <c r="GQ16" s="75">
        <v>180</v>
      </c>
      <c r="GR16" s="76">
        <v>0</v>
      </c>
      <c r="GS16" s="92">
        <v>1</v>
      </c>
      <c r="GT16" s="92">
        <f t="shared" si="43"/>
        <v>0</v>
      </c>
      <c r="GU16" s="76">
        <v>10</v>
      </c>
      <c r="GV16" s="17">
        <v>0</v>
      </c>
      <c r="GW16" s="25">
        <v>100</v>
      </c>
      <c r="GX16" s="95">
        <f t="shared" si="44"/>
        <v>0</v>
      </c>
      <c r="GY16" s="96"/>
      <c r="GZ16" s="96"/>
      <c r="HA16" s="96"/>
      <c r="HB16" s="96"/>
      <c r="HC16" s="76">
        <v>10</v>
      </c>
      <c r="HD16" s="4">
        <v>0</v>
      </c>
      <c r="HE16" s="25">
        <v>100</v>
      </c>
      <c r="HF16" s="96">
        <f t="shared" si="68"/>
        <v>0</v>
      </c>
      <c r="HG16" s="12">
        <v>11275</v>
      </c>
      <c r="HH16" s="17">
        <v>8719</v>
      </c>
      <c r="HI16" s="17">
        <v>100</v>
      </c>
      <c r="HK16" s="85">
        <f t="shared" si="63"/>
        <v>0.77330376940133039</v>
      </c>
      <c r="HL16" s="21">
        <v>11275</v>
      </c>
      <c r="HM16" s="21">
        <v>11199</v>
      </c>
      <c r="HN16" s="12"/>
      <c r="HO16" s="21">
        <v>100</v>
      </c>
      <c r="HP16" s="90">
        <f t="shared" si="64"/>
        <v>0.99325942350332597</v>
      </c>
      <c r="HQ16" s="173">
        <v>11275</v>
      </c>
      <c r="HR16" s="17">
        <v>11861</v>
      </c>
      <c r="HS16" s="12"/>
      <c r="HT16" s="17">
        <v>100</v>
      </c>
      <c r="HU16" s="86">
        <f t="shared" si="65"/>
        <v>1.0519733924611974</v>
      </c>
      <c r="HV16" s="12">
        <v>2332.5</v>
      </c>
      <c r="HW16" s="12">
        <v>116</v>
      </c>
      <c r="HX16" s="26">
        <f t="shared" si="45"/>
        <v>4.9732047159699894E-2</v>
      </c>
      <c r="HY16" s="12">
        <v>605</v>
      </c>
      <c r="HZ16" s="12">
        <v>4</v>
      </c>
      <c r="IA16" s="26">
        <f t="shared" si="46"/>
        <v>6.6115702479338841E-3</v>
      </c>
      <c r="IB16" s="12">
        <v>180</v>
      </c>
      <c r="IC16" s="12">
        <v>5</v>
      </c>
      <c r="ID16" s="26">
        <f t="shared" si="47"/>
        <v>2.7777777777777776E-2</v>
      </c>
      <c r="IE16" s="12">
        <v>10</v>
      </c>
      <c r="IF16" s="12"/>
      <c r="IG16" s="51"/>
      <c r="IH16" s="51">
        <f t="shared" si="48"/>
        <v>2332.5</v>
      </c>
      <c r="II16" s="51">
        <f>VLOOKUP(A16,'[1]Prep 2021'!$A$1:$H$50,2,FALSE)</f>
        <v>116</v>
      </c>
      <c r="IJ16" s="51"/>
      <c r="IK16" s="51">
        <f t="shared" si="49"/>
        <v>605</v>
      </c>
      <c r="IL16" s="51">
        <f>VLOOKUP(A16,'[1]Prep 2021'!$A$1:$H$50,3,FALSE)</f>
        <v>4</v>
      </c>
      <c r="IM16" s="51"/>
      <c r="IN16" s="51">
        <f t="shared" si="50"/>
        <v>180</v>
      </c>
      <c r="IO16" s="51">
        <f>VLOOKUP(A16,'[1]Prep 2021'!$A$1:$H$50,5,FALSE)</f>
        <v>5</v>
      </c>
      <c r="IP16" s="51"/>
      <c r="IQ16" s="51"/>
      <c r="IR16" s="51"/>
      <c r="IS16" s="51"/>
      <c r="IT16" s="12">
        <v>2332.5</v>
      </c>
      <c r="IU16" s="17">
        <f>VLOOKUP(A16,'[1]Prep all counties'!$A$1:$M$50,8,FALSE)</f>
        <v>137</v>
      </c>
      <c r="IV16" s="12">
        <f t="shared" si="69"/>
        <v>5.873526259378349</v>
      </c>
      <c r="IW16" s="12">
        <v>605</v>
      </c>
      <c r="IX16" s="17">
        <f>VLOOKUP(A16,'[1]Prep all counties'!$A$1:$M$50,10,FALSE)</f>
        <v>1</v>
      </c>
      <c r="IY16" s="12">
        <f t="shared" si="70"/>
        <v>0.16528925619834711</v>
      </c>
      <c r="IZ16" s="12">
        <v>180</v>
      </c>
      <c r="JA16" s="17">
        <f>VLOOKUP(A16,'[1]Prep all counties'!$A$1:$M$50,11,FALSE)</f>
        <v>3</v>
      </c>
      <c r="JB16" s="12">
        <f t="shared" si="71"/>
        <v>1.6666666666666667</v>
      </c>
      <c r="JC16" s="21">
        <v>10</v>
      </c>
      <c r="JD16" s="97"/>
      <c r="JE16" s="51"/>
      <c r="JF16" s="51">
        <v>55744.77237656471</v>
      </c>
      <c r="JG16" s="51">
        <v>1</v>
      </c>
      <c r="JH16" s="96">
        <f t="shared" si="52"/>
        <v>1.7938901844371032E-5</v>
      </c>
      <c r="JI16" s="51">
        <f t="shared" si="53"/>
        <v>55744.77237656471</v>
      </c>
      <c r="JJ16" s="51">
        <f>VLOOKUP(A16,'[1]Prep 2021'!$A$1:$H$50,8,FALSE)</f>
        <v>30</v>
      </c>
      <c r="JK16" s="96"/>
      <c r="JL16" s="51">
        <v>55744.77237656471</v>
      </c>
      <c r="JM16" s="51">
        <f>VLOOKUP(A16,[1]PREP2!$A$1:$M$50,7,FALSE)</f>
        <v>35</v>
      </c>
      <c r="JN16" s="51"/>
      <c r="JO16" s="51">
        <v>0</v>
      </c>
      <c r="JP16" s="51">
        <v>102</v>
      </c>
      <c r="JQ16" s="51">
        <v>123</v>
      </c>
      <c r="JR16" s="51">
        <f t="shared" si="54"/>
        <v>126</v>
      </c>
      <c r="JS16" s="51">
        <f t="shared" si="66"/>
        <v>155</v>
      </c>
      <c r="JT16" s="51">
        <f t="shared" si="55"/>
        <v>299</v>
      </c>
      <c r="JU16" s="96">
        <v>0.69843655639614322</v>
      </c>
      <c r="JV16" s="96">
        <v>0.99906772324698678</v>
      </c>
      <c r="JW16" s="96">
        <v>0.91768313004065849</v>
      </c>
      <c r="JX16" s="26">
        <v>0.69843655639614322</v>
      </c>
      <c r="JY16" s="26">
        <v>0.69778542023116041</v>
      </c>
      <c r="JZ16" s="98">
        <v>0.6403459085344676</v>
      </c>
      <c r="KA16" s="99">
        <v>0.90382865492532505</v>
      </c>
      <c r="KB16" s="100">
        <v>0.99710331509494687</v>
      </c>
      <c r="KC16" s="101">
        <v>91.9</v>
      </c>
      <c r="KD16" s="99">
        <f t="shared" si="56"/>
        <v>0.90382865492532505</v>
      </c>
      <c r="KE16" s="99">
        <v>0.62823357062323448</v>
      </c>
      <c r="KF16" s="99">
        <v>0.15578083568520618</v>
      </c>
      <c r="KG16" s="96">
        <v>0.86798122665778055</v>
      </c>
      <c r="KH16" s="59">
        <v>0.99960871266466678</v>
      </c>
      <c r="KI16" s="102">
        <v>93.8</v>
      </c>
      <c r="KJ16" s="26">
        <f t="shared" si="57"/>
        <v>0.86798122665778055</v>
      </c>
      <c r="KK16" s="26">
        <v>0.69102141208260193</v>
      </c>
      <c r="KL16" s="98">
        <v>0.74133325288924234</v>
      </c>
      <c r="KM16" s="103" t="s">
        <v>62</v>
      </c>
    </row>
    <row r="17" spans="1:299" x14ac:dyDescent="0.35">
      <c r="A17" s="14" t="s">
        <v>12</v>
      </c>
      <c r="B17" s="48">
        <v>2417735</v>
      </c>
      <c r="C17" s="49">
        <v>1187146</v>
      </c>
      <c r="D17" s="49">
        <v>1230454</v>
      </c>
      <c r="E17" s="50">
        <f t="shared" si="0"/>
        <v>964.80323522862284</v>
      </c>
      <c r="F17" s="51">
        <f t="shared" si="1"/>
        <v>1036.4807698463374</v>
      </c>
      <c r="G17" s="52">
        <v>0.71760000000000002</v>
      </c>
      <c r="H17" s="12">
        <v>1344.7688378770804</v>
      </c>
      <c r="I17" s="21">
        <v>10</v>
      </c>
      <c r="J17" s="11">
        <v>0.36739821444713588</v>
      </c>
      <c r="K17" s="21">
        <v>772.70981313506286</v>
      </c>
      <c r="L17" s="21">
        <f t="shared" si="2"/>
        <v>36</v>
      </c>
      <c r="M17" s="53">
        <v>0.34957764969221145</v>
      </c>
      <c r="N17" s="12">
        <v>728.90908718136598</v>
      </c>
      <c r="O17" s="54">
        <f t="shared" si="3"/>
        <v>37</v>
      </c>
      <c r="P17" s="55">
        <v>2.7172499999999999E-2</v>
      </c>
      <c r="Q17" s="56">
        <v>1.9941199999999999E-2</v>
      </c>
      <c r="R17" s="57">
        <v>3.4391199999999997E-2</v>
      </c>
      <c r="S17" s="58">
        <v>2.5977785055747597E-2</v>
      </c>
      <c r="T17" s="58">
        <v>1.73318111987644E-2</v>
      </c>
      <c r="U17" s="58">
        <v>3.4570080782732798E-2</v>
      </c>
      <c r="V17" s="55">
        <v>2.2748123204616742E-2</v>
      </c>
      <c r="W17" s="56">
        <v>1.3001785063891399E-2</v>
      </c>
      <c r="X17" s="59">
        <v>3.0461966975036898E-2</v>
      </c>
      <c r="Y17" s="24">
        <v>2.6409053270770082E-2</v>
      </c>
      <c r="Z17" s="24">
        <v>2.1127242616616065E-2</v>
      </c>
      <c r="AA17" s="24">
        <v>5.7408000000000001E-2</v>
      </c>
      <c r="AB17" s="12">
        <v>1344.7688378770804</v>
      </c>
      <c r="AC17" s="12">
        <v>77.200489444847435</v>
      </c>
      <c r="AD17" s="12">
        <v>1267.5683484322331</v>
      </c>
      <c r="AE17" s="60">
        <f t="shared" si="4"/>
        <v>1.4142784446738228E-2</v>
      </c>
      <c r="AF17" s="61">
        <f t="shared" si="5"/>
        <v>1.1314227557390583E-2</v>
      </c>
      <c r="AG17" s="3">
        <f t="shared" si="6"/>
        <v>2.9391857155770872E-2</v>
      </c>
      <c r="AH17" s="21">
        <v>772.70981313506286</v>
      </c>
      <c r="AI17" s="12">
        <f t="shared" si="7"/>
        <v>22.711376450528171</v>
      </c>
      <c r="AJ17" s="62">
        <f t="shared" si="8"/>
        <v>749.99843668453468</v>
      </c>
      <c r="AK17" s="60">
        <f t="shared" si="9"/>
        <v>1.5367318285899932E-2</v>
      </c>
      <c r="AL17" s="63">
        <f t="shared" si="10"/>
        <v>1.2293854628719946E-2</v>
      </c>
      <c r="AM17" s="3">
        <f t="shared" si="11"/>
        <v>2.7966211975376916E-2</v>
      </c>
      <c r="AN17" s="12">
        <f t="shared" si="12"/>
        <v>728.90908718136598</v>
      </c>
      <c r="AO17" s="12">
        <f t="shared" si="13"/>
        <v>20.384826042892573</v>
      </c>
      <c r="AP17" s="62">
        <f t="shared" si="14"/>
        <v>708.52426113847343</v>
      </c>
      <c r="AQ17" s="5" t="s">
        <v>60</v>
      </c>
      <c r="AR17" s="5"/>
      <c r="AS17" s="5" t="s">
        <v>60</v>
      </c>
      <c r="AT17" s="64">
        <v>40</v>
      </c>
      <c r="AU17" s="65">
        <v>31.2</v>
      </c>
      <c r="AV17" s="66">
        <v>47.5</v>
      </c>
      <c r="AW17" s="67">
        <v>7.8</v>
      </c>
      <c r="AX17" s="68" t="s">
        <v>229</v>
      </c>
      <c r="AY17" s="69" t="s">
        <v>240</v>
      </c>
      <c r="AZ17" s="65">
        <v>41.2</v>
      </c>
      <c r="BA17" s="66">
        <v>32</v>
      </c>
      <c r="BB17" s="70">
        <v>54</v>
      </c>
      <c r="BC17" s="71" t="s">
        <v>241</v>
      </c>
      <c r="BD17" s="72" t="s">
        <v>242</v>
      </c>
      <c r="BE17" s="104">
        <v>96.7</v>
      </c>
      <c r="BF17" s="16">
        <v>5809</v>
      </c>
      <c r="BG17" s="12">
        <f t="shared" si="15"/>
        <v>4.893248176719629</v>
      </c>
      <c r="BH17" s="12">
        <v>2580</v>
      </c>
      <c r="BI17" s="12">
        <f t="shared" si="16"/>
        <v>2.173279444988232</v>
      </c>
      <c r="BJ17" s="17">
        <v>1045</v>
      </c>
      <c r="BK17" s="75">
        <v>104</v>
      </c>
      <c r="BL17" s="75">
        <v>5.96375031057699</v>
      </c>
      <c r="BM17" s="75">
        <v>2.648730556255575</v>
      </c>
      <c r="BN17" s="75">
        <f>VLOOKUP(A17,[1]Sheet6!$A$1:$D$49,2,FALSE)</f>
        <v>64956</v>
      </c>
      <c r="BO17" s="75">
        <v>69857</v>
      </c>
      <c r="BP17" s="75">
        <v>206</v>
      </c>
      <c r="BQ17" s="75">
        <v>10176</v>
      </c>
      <c r="BR17" s="75">
        <v>10382</v>
      </c>
      <c r="BS17" s="75">
        <v>4997</v>
      </c>
      <c r="BT17" s="76">
        <v>16.139914496696463</v>
      </c>
      <c r="BU17" s="76">
        <v>23.908278274387872</v>
      </c>
      <c r="BV17" s="76"/>
      <c r="BW17" s="76"/>
      <c r="BX17" s="76">
        <v>66554</v>
      </c>
      <c r="BY17" s="76">
        <v>70648</v>
      </c>
      <c r="BZ17" s="76">
        <v>311</v>
      </c>
      <c r="CA17" s="76">
        <v>8019</v>
      </c>
      <c r="CB17" s="76">
        <v>8330</v>
      </c>
      <c r="CC17" s="76">
        <v>31916</v>
      </c>
      <c r="CD17" s="76">
        <v>11.790850413316726</v>
      </c>
      <c r="CE17" s="76">
        <v>56.966934661986187</v>
      </c>
      <c r="CF17" s="75">
        <f t="shared" si="17"/>
        <v>68245</v>
      </c>
      <c r="CG17" s="2">
        <f t="shared" si="17"/>
        <v>69531</v>
      </c>
      <c r="CH17" s="2">
        <v>277</v>
      </c>
      <c r="CI17" s="2">
        <v>7520</v>
      </c>
      <c r="CJ17" s="75">
        <f t="shared" si="18"/>
        <v>7797</v>
      </c>
      <c r="CK17" s="2">
        <f>VLOOKUP(A17,'[1]KP 2021'!$A$1:$AK$51,37)</f>
        <v>33486</v>
      </c>
      <c r="CL17" s="77">
        <f t="shared" si="58"/>
        <v>0.11213703240281313</v>
      </c>
      <c r="CM17" s="77">
        <f t="shared" si="59"/>
        <v>0.59373516848599905</v>
      </c>
      <c r="CN17" s="17">
        <v>109153</v>
      </c>
      <c r="CO17" s="17">
        <v>62890</v>
      </c>
      <c r="CP17" s="17">
        <v>46263</v>
      </c>
      <c r="CQ17" s="12">
        <v>42.38362665249695</v>
      </c>
      <c r="CR17" s="78">
        <v>14.8</v>
      </c>
      <c r="CS17" s="79">
        <v>19.546770000000002</v>
      </c>
      <c r="CT17" s="79">
        <v>21.673005784800001</v>
      </c>
      <c r="CU17" s="79">
        <v>18.619210000000002</v>
      </c>
      <c r="CV17" s="80">
        <v>56783</v>
      </c>
      <c r="CW17" s="80">
        <v>64325</v>
      </c>
      <c r="CX17" s="80">
        <v>69199</v>
      </c>
      <c r="CY17" s="81">
        <f t="shared" si="19"/>
        <v>121.86569924097002</v>
      </c>
      <c r="CZ17" s="80">
        <v>1686.5307543299755</v>
      </c>
      <c r="DA17" s="80">
        <v>2285</v>
      </c>
      <c r="DB17" s="80">
        <v>2070</v>
      </c>
      <c r="DC17" s="80"/>
      <c r="DD17" s="80">
        <v>66554</v>
      </c>
      <c r="DE17" s="80">
        <v>70648</v>
      </c>
      <c r="DF17" s="80">
        <v>67315</v>
      </c>
      <c r="DG17" s="82">
        <f t="shared" si="20"/>
        <v>1.0114343240075727</v>
      </c>
      <c r="DH17" s="80">
        <v>1484.2981378453035</v>
      </c>
      <c r="DI17" s="80">
        <v>1654</v>
      </c>
      <c r="DJ17" s="80">
        <v>1665</v>
      </c>
      <c r="DK17" s="80">
        <f t="shared" si="21"/>
        <v>1.1217422952622</v>
      </c>
      <c r="DL17" s="81">
        <f t="shared" si="22"/>
        <v>122.73716294147088</v>
      </c>
      <c r="DM17" s="83">
        <v>68245</v>
      </c>
      <c r="DN17" s="84">
        <v>69531</v>
      </c>
      <c r="DO17" s="17">
        <v>55199</v>
      </c>
      <c r="DP17" s="85">
        <f t="shared" si="23"/>
        <v>0.80883581214741007</v>
      </c>
      <c r="DQ17" s="12">
        <v>1497.5018184609658</v>
      </c>
      <c r="DR17" s="17">
        <v>1395</v>
      </c>
      <c r="DS17" s="84">
        <v>1395</v>
      </c>
      <c r="DT17" s="51">
        <f t="shared" si="24"/>
        <v>93.155145643408275</v>
      </c>
      <c r="DU17" s="51">
        <v>266317</v>
      </c>
      <c r="DV17" s="51">
        <f>VLOOKUP(A17,[2]Sheet1!$A$1:$F$49,6,FALSE)</f>
        <v>126963.17386387654</v>
      </c>
      <c r="DW17" s="51">
        <v>59587</v>
      </c>
      <c r="DX17" s="51">
        <v>100</v>
      </c>
      <c r="DY17" s="86">
        <f t="shared" si="25"/>
        <v>0.46932506636834831</v>
      </c>
      <c r="DZ17" s="87">
        <v>266317</v>
      </c>
      <c r="EA17" s="87">
        <f t="shared" si="60"/>
        <v>126963.17386387654</v>
      </c>
      <c r="EB17" s="87">
        <v>51264</v>
      </c>
      <c r="EC17" s="86">
        <v>1</v>
      </c>
      <c r="ED17" s="86">
        <f t="shared" si="26"/>
        <v>0.40377062450378448</v>
      </c>
      <c r="EE17" s="178">
        <f>VLOOKUP(A17,'[3]County 15 24 population'!$A$1:$J$50,10,FALSE)</f>
        <v>266317</v>
      </c>
      <c r="EF17" s="178">
        <v>126963.17386387654</v>
      </c>
      <c r="EG17" s="178">
        <v>34482</v>
      </c>
      <c r="EH17" s="12">
        <v>100</v>
      </c>
      <c r="EI17" s="12">
        <f t="shared" si="61"/>
        <v>27.159056402425673</v>
      </c>
      <c r="EJ17" s="184">
        <v>245677</v>
      </c>
      <c r="EK17" s="184">
        <v>96230.115018479701</v>
      </c>
      <c r="EL17" s="184">
        <v>27288</v>
      </c>
      <c r="EM17" s="21">
        <v>100</v>
      </c>
      <c r="EN17" s="88">
        <f t="shared" si="27"/>
        <v>0.28357027313912808</v>
      </c>
      <c r="EO17" s="89">
        <v>245677</v>
      </c>
      <c r="EP17" s="89">
        <v>96230.115018479701</v>
      </c>
      <c r="EQ17" s="172">
        <v>22308</v>
      </c>
      <c r="ER17" s="85">
        <v>1</v>
      </c>
      <c r="ES17" s="85">
        <f t="shared" si="28"/>
        <v>0.23181932179667505</v>
      </c>
      <c r="ET17" s="12">
        <v>245677</v>
      </c>
      <c r="EU17" s="12">
        <v>96230.115018479701</v>
      </c>
      <c r="EV17" s="178">
        <v>16474</v>
      </c>
      <c r="EW17" s="12">
        <v>100</v>
      </c>
      <c r="EX17" s="85">
        <f t="shared" si="62"/>
        <v>0.17119380972200221</v>
      </c>
      <c r="EY17" s="21">
        <v>5809</v>
      </c>
      <c r="EZ17" s="21">
        <v>5485</v>
      </c>
      <c r="FA17" s="21">
        <v>100</v>
      </c>
      <c r="FB17" s="21">
        <f t="shared" si="29"/>
        <v>94.422447925632639</v>
      </c>
      <c r="FC17" s="21">
        <f t="shared" si="30"/>
        <v>5809</v>
      </c>
      <c r="FD17" s="21">
        <f>VLOOKUP(A17,'[1]KP 2021'!$A$1:$O$51,6,FALSE)</f>
        <v>5696</v>
      </c>
      <c r="FE17" s="21">
        <v>100</v>
      </c>
      <c r="FF17" s="90">
        <f t="shared" si="31"/>
        <v>0.98054742640729897</v>
      </c>
      <c r="FG17" s="21">
        <v>5809</v>
      </c>
      <c r="FH17" s="179">
        <v>6535</v>
      </c>
      <c r="FI17" s="12">
        <v>100</v>
      </c>
      <c r="FJ17" s="92">
        <f t="shared" si="32"/>
        <v>1.1249784816663797</v>
      </c>
      <c r="FK17" s="75">
        <v>2580</v>
      </c>
      <c r="FL17" s="75">
        <v>3265</v>
      </c>
      <c r="FM17" s="75">
        <v>100</v>
      </c>
      <c r="FN17" s="92">
        <f t="shared" si="33"/>
        <v>1.2655038759689923</v>
      </c>
      <c r="FO17" s="76">
        <f t="shared" si="34"/>
        <v>2580</v>
      </c>
      <c r="FP17" s="76">
        <f>VLOOKUP(A17,'[1]KP 2021'!$A$1:$O$51,15,FALSE)</f>
        <v>3250</v>
      </c>
      <c r="FQ17" s="92">
        <v>1</v>
      </c>
      <c r="FR17" s="92">
        <f t="shared" si="35"/>
        <v>1.2596899224806202</v>
      </c>
      <c r="FS17" s="17">
        <v>2580</v>
      </c>
      <c r="FT17" s="179">
        <v>4634</v>
      </c>
      <c r="FU17" s="93">
        <v>100</v>
      </c>
      <c r="FV17" s="92">
        <f t="shared" si="36"/>
        <v>1.796124031007752</v>
      </c>
      <c r="FW17" s="75">
        <v>1045</v>
      </c>
      <c r="FX17" s="75">
        <v>490</v>
      </c>
      <c r="FY17" s="75">
        <v>100</v>
      </c>
      <c r="FZ17" s="92">
        <f t="shared" si="37"/>
        <v>0.46889952153110048</v>
      </c>
      <c r="GA17" s="94">
        <f t="shared" si="38"/>
        <v>1045</v>
      </c>
      <c r="GB17" s="76">
        <f>VLOOKUP(A17,'[1]PWID 2021'!$A$1:$F$50,6,FALSE)</f>
        <v>307</v>
      </c>
      <c r="GC17" s="92">
        <v>1</v>
      </c>
      <c r="GD17" s="92">
        <f t="shared" si="39"/>
        <v>0.29377990430622009</v>
      </c>
      <c r="GE17" s="17">
        <f>VLOOKUP(A17,'[4]KPSE post county TWG'!$A$4:$U$52,16,FALSE)</f>
        <v>1045</v>
      </c>
      <c r="GF17" s="179">
        <v>592</v>
      </c>
      <c r="GG17" s="76">
        <v>100</v>
      </c>
      <c r="GH17" s="92">
        <f t="shared" si="67"/>
        <v>0.56650717703349285</v>
      </c>
      <c r="GI17" s="75">
        <v>1045</v>
      </c>
      <c r="GJ17" s="76">
        <v>370</v>
      </c>
      <c r="GK17" s="92">
        <v>1</v>
      </c>
      <c r="GL17" s="92">
        <f t="shared" si="40"/>
        <v>0.35406698564593303</v>
      </c>
      <c r="GM17" s="76">
        <f t="shared" si="41"/>
        <v>1045</v>
      </c>
      <c r="GN17" s="76">
        <v>528</v>
      </c>
      <c r="GO17" s="92">
        <v>1</v>
      </c>
      <c r="GP17" s="92">
        <f t="shared" si="42"/>
        <v>0.50526315789473686</v>
      </c>
      <c r="GQ17" s="75">
        <v>1045</v>
      </c>
      <c r="GR17" s="76">
        <f>VLOOKUP(A17,[5]Sheet1!$A$1:$B$9,2,FALSE)</f>
        <v>658</v>
      </c>
      <c r="GS17" s="92">
        <v>1</v>
      </c>
      <c r="GT17" s="92">
        <f t="shared" si="43"/>
        <v>0.62966507177033493</v>
      </c>
      <c r="GU17" s="76">
        <v>104</v>
      </c>
      <c r="GV17" s="17">
        <v>0</v>
      </c>
      <c r="GW17" s="25">
        <v>100</v>
      </c>
      <c r="GX17" s="95">
        <f t="shared" si="44"/>
        <v>0</v>
      </c>
      <c r="GY17" s="96"/>
      <c r="GZ17" s="96"/>
      <c r="HA17" s="96"/>
      <c r="HB17" s="96"/>
      <c r="HC17" s="76">
        <v>104</v>
      </c>
      <c r="HD17" s="4">
        <v>0</v>
      </c>
      <c r="HE17" s="25">
        <v>100</v>
      </c>
      <c r="HF17" s="96">
        <f t="shared" si="68"/>
        <v>0</v>
      </c>
      <c r="HG17" s="12">
        <v>28764</v>
      </c>
      <c r="HH17" s="17">
        <v>17</v>
      </c>
      <c r="HI17" s="17">
        <v>100</v>
      </c>
      <c r="HK17" s="85">
        <f t="shared" si="63"/>
        <v>5.9101654846335696E-4</v>
      </c>
      <c r="HL17" s="21">
        <v>28764</v>
      </c>
      <c r="HM17" s="21">
        <v>17</v>
      </c>
      <c r="HN17" s="12"/>
      <c r="HO17" s="21">
        <v>100</v>
      </c>
      <c r="HP17" s="90">
        <f t="shared" si="64"/>
        <v>5.9101654846335696E-4</v>
      </c>
      <c r="HQ17" s="173">
        <v>28764</v>
      </c>
      <c r="HR17" s="17">
        <v>17</v>
      </c>
      <c r="HS17" s="12"/>
      <c r="HT17" s="17">
        <v>100</v>
      </c>
      <c r="HU17" s="86">
        <f t="shared" si="65"/>
        <v>5.9101654846335696E-4</v>
      </c>
      <c r="HV17" s="12">
        <v>5809</v>
      </c>
      <c r="HW17" s="12">
        <v>1163</v>
      </c>
      <c r="HX17" s="26">
        <f t="shared" si="45"/>
        <v>0.20020657600275435</v>
      </c>
      <c r="HY17" s="12">
        <v>2580</v>
      </c>
      <c r="HZ17" s="12">
        <v>601</v>
      </c>
      <c r="IA17" s="26">
        <f t="shared" si="46"/>
        <v>0.23294573643410851</v>
      </c>
      <c r="IB17" s="12">
        <v>1045</v>
      </c>
      <c r="IC17" s="12">
        <v>108</v>
      </c>
      <c r="ID17" s="26">
        <f t="shared" si="47"/>
        <v>0.10334928229665072</v>
      </c>
      <c r="IE17" s="12">
        <v>104</v>
      </c>
      <c r="IF17" s="12"/>
      <c r="IG17" s="51"/>
      <c r="IH17" s="51">
        <f t="shared" si="48"/>
        <v>5809</v>
      </c>
      <c r="II17" s="51">
        <f>VLOOKUP(A17,'[1]Prep 2021'!$A$1:$H$50,2,FALSE)</f>
        <v>1166</v>
      </c>
      <c r="IJ17" s="51"/>
      <c r="IK17" s="51">
        <f t="shared" si="49"/>
        <v>2580</v>
      </c>
      <c r="IL17" s="51">
        <f>VLOOKUP(A17,'[1]Prep 2021'!$A$1:$H$50,3,FALSE)</f>
        <v>609</v>
      </c>
      <c r="IM17" s="51"/>
      <c r="IN17" s="51">
        <f t="shared" si="50"/>
        <v>1045</v>
      </c>
      <c r="IO17" s="51">
        <f>VLOOKUP(A17,'[1]Prep 2021'!$A$1:$H$50,5,FALSE)</f>
        <v>108</v>
      </c>
      <c r="IP17" s="51"/>
      <c r="IQ17" s="51"/>
      <c r="IR17" s="51"/>
      <c r="IS17" s="51"/>
      <c r="IT17" s="12">
        <v>5809</v>
      </c>
      <c r="IU17" s="17">
        <f>VLOOKUP(A17,'[1]Prep all counties'!$A$1:$M$50,8,FALSE)</f>
        <v>931</v>
      </c>
      <c r="IV17" s="12">
        <f t="shared" si="69"/>
        <v>16.026854880358066</v>
      </c>
      <c r="IW17" s="12">
        <v>2580</v>
      </c>
      <c r="IX17" s="17">
        <f>VLOOKUP(A17,'[1]Prep all counties'!$A$1:$M$50,10,FALSE)</f>
        <v>347</v>
      </c>
      <c r="IY17" s="12">
        <f t="shared" si="70"/>
        <v>13.449612403100774</v>
      </c>
      <c r="IZ17" s="12">
        <v>1045</v>
      </c>
      <c r="JA17" s="17">
        <f>VLOOKUP(A17,'[1]Prep all counties'!$A$1:$M$50,11,FALSE)</f>
        <v>49</v>
      </c>
      <c r="JB17" s="12">
        <f t="shared" si="71"/>
        <v>4.6889952153110048</v>
      </c>
      <c r="JC17" s="21">
        <v>104</v>
      </c>
      <c r="JD17" s="97"/>
      <c r="JE17" s="51"/>
      <c r="JF17" s="51">
        <v>126963.17386387654</v>
      </c>
      <c r="JG17" s="51">
        <v>518</v>
      </c>
      <c r="JH17" s="96">
        <f t="shared" si="52"/>
        <v>4.0799232110830287E-3</v>
      </c>
      <c r="JI17" s="51">
        <f t="shared" si="53"/>
        <v>126963.17386387654</v>
      </c>
      <c r="JJ17" s="51">
        <f>VLOOKUP(A17,'[1]Prep 2021'!$A$1:$H$50,8,FALSE)</f>
        <v>996</v>
      </c>
      <c r="JK17" s="96"/>
      <c r="JL17" s="51">
        <v>126963.17386387654</v>
      </c>
      <c r="JM17" s="51">
        <f>VLOOKUP(A17,[1]PREP2!$A$1:$M$50,7,FALSE)</f>
        <v>753</v>
      </c>
      <c r="JN17" s="51"/>
      <c r="JO17" s="51">
        <v>530</v>
      </c>
      <c r="JP17" s="51">
        <v>699</v>
      </c>
      <c r="JQ17" s="51">
        <v>580</v>
      </c>
      <c r="JR17" s="51">
        <f t="shared" si="54"/>
        <v>2920</v>
      </c>
      <c r="JS17" s="51">
        <f t="shared" si="66"/>
        <v>2879</v>
      </c>
      <c r="JT17" s="51">
        <f t="shared" si="55"/>
        <v>2660</v>
      </c>
      <c r="JU17" s="96">
        <v>0.79353854322240058</v>
      </c>
      <c r="JV17" s="96">
        <v>0.99937959339505589</v>
      </c>
      <c r="JW17" s="96">
        <v>0.97364022730528632</v>
      </c>
      <c r="JX17" s="26">
        <v>0.79353854322240058</v>
      </c>
      <c r="JY17" s="26">
        <v>0.79304622666890767</v>
      </c>
      <c r="JZ17" s="98">
        <v>0.77214170839751484</v>
      </c>
      <c r="KA17" s="99">
        <v>0.90832339648678273</v>
      </c>
      <c r="KB17" s="100">
        <v>0.99911000772888026</v>
      </c>
      <c r="KC17" s="101">
        <v>94.5</v>
      </c>
      <c r="KD17" s="99">
        <f t="shared" si="56"/>
        <v>0.90832339648678273</v>
      </c>
      <c r="KE17" s="99">
        <v>0.83067183852803028</v>
      </c>
      <c r="KF17" s="99">
        <v>0.26887448712803963</v>
      </c>
      <c r="KG17" s="96">
        <v>0.91384972223938288</v>
      </c>
      <c r="KH17" s="59">
        <v>0.99943787328727018</v>
      </c>
      <c r="KI17" s="102">
        <v>94.4</v>
      </c>
      <c r="KJ17" s="26">
        <f t="shared" si="57"/>
        <v>0.91384972223938288</v>
      </c>
      <c r="KK17" s="26">
        <v>0.91626540551553481</v>
      </c>
      <c r="KL17" s="98">
        <v>0.95650541324762717</v>
      </c>
      <c r="KM17" s="103" t="s">
        <v>62</v>
      </c>
    </row>
    <row r="18" spans="1:299" x14ac:dyDescent="0.35">
      <c r="A18" s="14" t="s">
        <v>13</v>
      </c>
      <c r="B18" s="48">
        <v>1453787</v>
      </c>
      <c r="C18" s="49">
        <v>704089</v>
      </c>
      <c r="D18" s="49">
        <v>749673</v>
      </c>
      <c r="E18" s="50">
        <f t="shared" si="0"/>
        <v>939.19482227584558</v>
      </c>
      <c r="F18" s="51">
        <f t="shared" si="1"/>
        <v>1064.7418153102803</v>
      </c>
      <c r="G18" s="52">
        <v>0.63850000000000007</v>
      </c>
      <c r="H18" s="12">
        <v>628.72623192470246</v>
      </c>
      <c r="I18" s="21">
        <v>20</v>
      </c>
      <c r="J18" s="11">
        <v>0.78059971719496257</v>
      </c>
      <c r="K18" s="21">
        <v>792.40985954265557</v>
      </c>
      <c r="L18" s="21">
        <f t="shared" si="2"/>
        <v>17</v>
      </c>
      <c r="M18" s="53">
        <v>0.7167938352831823</v>
      </c>
      <c r="N18" s="12">
        <v>713.02772089667076</v>
      </c>
      <c r="O18" s="54">
        <f t="shared" si="3"/>
        <v>24</v>
      </c>
      <c r="P18" s="55">
        <v>3.3796699999999999E-2</v>
      </c>
      <c r="Q18" s="56">
        <v>1.8665899999999999E-2</v>
      </c>
      <c r="R18" s="57">
        <v>4.7614599999999993E-2</v>
      </c>
      <c r="S18" s="58">
        <v>3.5224990489308175E-2</v>
      </c>
      <c r="T18" s="58">
        <v>2.3648862863878999E-2</v>
      </c>
      <c r="U18" s="58">
        <v>4.62135163696933E-2</v>
      </c>
      <c r="V18" s="55">
        <v>2.7787950374525236E-2</v>
      </c>
      <c r="W18" s="56">
        <v>1.5927083559478802E-2</v>
      </c>
      <c r="X18" s="59">
        <v>3.93717462642715E-2</v>
      </c>
      <c r="Y18" s="24">
        <v>1.8892377066399978E-2</v>
      </c>
      <c r="Z18" s="24">
        <v>1.5113901653119982E-2</v>
      </c>
      <c r="AA18" s="24">
        <v>5.1080000000000007E-2</v>
      </c>
      <c r="AB18" s="12">
        <v>628.72623192470246</v>
      </c>
      <c r="AC18" s="12">
        <v>32.115335926713804</v>
      </c>
      <c r="AD18" s="12">
        <v>596.61089599798868</v>
      </c>
      <c r="AE18" s="60">
        <f t="shared" si="4"/>
        <v>2.2160395399734675E-2</v>
      </c>
      <c r="AF18" s="61">
        <f t="shared" si="5"/>
        <v>1.7728316319787739E-2</v>
      </c>
      <c r="AG18" s="3">
        <f t="shared" si="6"/>
        <v>6.2447977375597007E-2</v>
      </c>
      <c r="AH18" s="21">
        <v>792.40985954265557</v>
      </c>
      <c r="AI18" s="12">
        <f t="shared" si="7"/>
        <v>49.484392980919758</v>
      </c>
      <c r="AJ18" s="62">
        <f t="shared" si="8"/>
        <v>742.92546656173579</v>
      </c>
      <c r="AK18" s="60">
        <f t="shared" si="9"/>
        <v>2.5795131545229302E-2</v>
      </c>
      <c r="AL18" s="63">
        <f t="shared" si="10"/>
        <v>2.0636105236183443E-2</v>
      </c>
      <c r="AM18" s="3">
        <f t="shared" si="11"/>
        <v>5.7343506822654593E-2</v>
      </c>
      <c r="AN18" s="12">
        <f t="shared" si="12"/>
        <v>713.02772089667076</v>
      </c>
      <c r="AO18" s="12">
        <f t="shared" si="13"/>
        <v>40.887509977980095</v>
      </c>
      <c r="AP18" s="62">
        <f t="shared" si="14"/>
        <v>672.14021091869063</v>
      </c>
      <c r="AQ18" s="5" t="s">
        <v>60</v>
      </c>
      <c r="AR18" s="5"/>
      <c r="AS18" s="5" t="s">
        <v>62</v>
      </c>
      <c r="AT18" s="64">
        <v>35.6</v>
      </c>
      <c r="AU18" s="65">
        <v>29.4</v>
      </c>
      <c r="AV18" s="66">
        <v>40.799999999999997</v>
      </c>
      <c r="AW18" s="67">
        <v>15.9</v>
      </c>
      <c r="AX18" s="68" t="s">
        <v>243</v>
      </c>
      <c r="AY18" s="69">
        <v>13.6</v>
      </c>
      <c r="AZ18" s="65">
        <v>45.6</v>
      </c>
      <c r="BA18" s="66">
        <v>20.5</v>
      </c>
      <c r="BB18" s="70">
        <v>39.799999999999997</v>
      </c>
      <c r="BC18" s="71">
        <v>42.1</v>
      </c>
      <c r="BD18" s="72" t="s">
        <v>244</v>
      </c>
      <c r="BE18" s="104">
        <v>99.2</v>
      </c>
      <c r="BF18" s="16">
        <v>6695.5</v>
      </c>
      <c r="BG18" s="12">
        <f t="shared" si="15"/>
        <v>9.5094512199452073</v>
      </c>
      <c r="BH18" s="12">
        <v>4588.75</v>
      </c>
      <c r="BI18" s="12">
        <f t="shared" si="16"/>
        <v>6.5172868770851409</v>
      </c>
      <c r="BJ18" s="17">
        <v>3168</v>
      </c>
      <c r="BK18" s="75">
        <v>341</v>
      </c>
      <c r="BL18" s="75">
        <v>11.952518949933287</v>
      </c>
      <c r="BM18" s="75">
        <v>8.1916393594961345</v>
      </c>
      <c r="BN18" s="75">
        <f>VLOOKUP(A18,[1]Sheet6!$A$1:$D$49,2,FALSE)</f>
        <v>53381</v>
      </c>
      <c r="BO18" s="75">
        <v>48650</v>
      </c>
      <c r="BP18" s="75">
        <v>102</v>
      </c>
      <c r="BQ18" s="75">
        <v>6928</v>
      </c>
      <c r="BR18" s="75">
        <v>7055</v>
      </c>
      <c r="BS18" s="75">
        <v>4669</v>
      </c>
      <c r="BT18" s="76">
        <v>15.74284821707502</v>
      </c>
      <c r="BU18" s="76">
        <v>26.1614673985808</v>
      </c>
      <c r="BV18" s="76"/>
      <c r="BW18" s="76"/>
      <c r="BX18" s="76">
        <v>55161</v>
      </c>
      <c r="BY18" s="76">
        <v>52468</v>
      </c>
      <c r="BZ18" s="76">
        <v>236</v>
      </c>
      <c r="CA18" s="76">
        <v>7204</v>
      </c>
      <c r="CB18" s="76">
        <v>7440</v>
      </c>
      <c r="CC18" s="76">
        <v>20189</v>
      </c>
      <c r="CD18" s="76">
        <v>14.180071662727759</v>
      </c>
      <c r="CE18" s="76">
        <v>52.658763436761461</v>
      </c>
      <c r="CF18" s="75">
        <f t="shared" si="17"/>
        <v>57052</v>
      </c>
      <c r="CG18" s="2">
        <f t="shared" si="17"/>
        <v>48204</v>
      </c>
      <c r="CH18" s="2">
        <v>289</v>
      </c>
      <c r="CI18" s="2">
        <v>6541</v>
      </c>
      <c r="CJ18" s="75">
        <f t="shared" si="18"/>
        <v>6830</v>
      </c>
      <c r="CK18" s="2">
        <f>VLOOKUP(A18,'[1]KP 2021'!$A$1:$AK$51,37)</f>
        <v>17136</v>
      </c>
      <c r="CL18" s="77">
        <f t="shared" si="58"/>
        <v>0.14168948634968054</v>
      </c>
      <c r="CM18" s="77">
        <f t="shared" si="59"/>
        <v>0.49717865737283212</v>
      </c>
      <c r="CN18" s="17">
        <v>153477</v>
      </c>
      <c r="CO18" s="17">
        <v>36208</v>
      </c>
      <c r="CP18" s="17">
        <v>117269</v>
      </c>
      <c r="CQ18" s="12">
        <v>76.40819145539723</v>
      </c>
      <c r="CR18" s="78">
        <v>15.9</v>
      </c>
      <c r="CS18" s="79">
        <v>21.26961</v>
      </c>
      <c r="CT18" s="79">
        <v>14.025976936500001</v>
      </c>
      <c r="CU18" s="79">
        <v>18.952930000000002</v>
      </c>
      <c r="CV18" s="80">
        <v>59491</v>
      </c>
      <c r="CW18" s="80">
        <v>44814</v>
      </c>
      <c r="CX18" s="80">
        <v>46367</v>
      </c>
      <c r="CY18" s="81">
        <f t="shared" si="19"/>
        <v>77.939520263569278</v>
      </c>
      <c r="CZ18" s="80">
        <v>1516.9694089633417</v>
      </c>
      <c r="DA18" s="80">
        <v>1368</v>
      </c>
      <c r="DB18" s="80">
        <v>1262</v>
      </c>
      <c r="DC18" s="80"/>
      <c r="DD18" s="80">
        <v>55161</v>
      </c>
      <c r="DE18" s="80">
        <v>52468</v>
      </c>
      <c r="DF18" s="80">
        <v>46700</v>
      </c>
      <c r="DG18" s="82">
        <f t="shared" si="20"/>
        <v>0.84661264299051864</v>
      </c>
      <c r="DH18" s="80">
        <v>1226.1857190684093</v>
      </c>
      <c r="DI18" s="80">
        <v>1103</v>
      </c>
      <c r="DJ18" s="80">
        <v>1072</v>
      </c>
      <c r="DK18" s="80">
        <f t="shared" si="21"/>
        <v>0.87425581894270354</v>
      </c>
      <c r="DL18" s="81">
        <f t="shared" si="22"/>
        <v>83.192185191289951</v>
      </c>
      <c r="DM18" s="83">
        <v>57052</v>
      </c>
      <c r="DN18" s="84">
        <v>48204</v>
      </c>
      <c r="DO18" s="17">
        <v>40093</v>
      </c>
      <c r="DP18" s="85">
        <f t="shared" si="23"/>
        <v>0.70274486433429151</v>
      </c>
      <c r="DQ18" s="12">
        <v>1010.134406802403</v>
      </c>
      <c r="DR18" s="17">
        <v>1023</v>
      </c>
      <c r="DS18" s="84">
        <v>995</v>
      </c>
      <c r="DT18" s="51">
        <f t="shared" si="24"/>
        <v>98.501743263026626</v>
      </c>
      <c r="DU18" s="51">
        <v>166997</v>
      </c>
      <c r="DV18" s="51">
        <f>VLOOKUP(A18,[2]Sheet1!$A$1:$F$49,6,FALSE)</f>
        <v>85222.813685647576</v>
      </c>
      <c r="DW18" s="51">
        <v>33455</v>
      </c>
      <c r="DX18" s="51">
        <v>100</v>
      </c>
      <c r="DY18" s="86">
        <f t="shared" si="25"/>
        <v>0.39255920513727627</v>
      </c>
      <c r="DZ18" s="87">
        <v>166997</v>
      </c>
      <c r="EA18" s="87">
        <f t="shared" si="60"/>
        <v>85222.813685647576</v>
      </c>
      <c r="EB18" s="87">
        <v>30665</v>
      </c>
      <c r="EC18" s="86">
        <v>1</v>
      </c>
      <c r="ED18" s="86">
        <f t="shared" si="26"/>
        <v>0.35982149231907268</v>
      </c>
      <c r="EE18" s="178">
        <f>VLOOKUP(A18,'[3]County 15 24 population'!$A$1:$J$50,10,FALSE)</f>
        <v>166997</v>
      </c>
      <c r="EF18" s="178">
        <v>85222.813685647576</v>
      </c>
      <c r="EG18" s="178">
        <v>37777</v>
      </c>
      <c r="EH18" s="12">
        <v>100</v>
      </c>
      <c r="EI18" s="12">
        <f t="shared" si="61"/>
        <v>44.32733251373751</v>
      </c>
      <c r="EJ18" s="184">
        <v>165974</v>
      </c>
      <c r="EK18" s="184">
        <v>56072.305427197971</v>
      </c>
      <c r="EL18" s="184">
        <v>17495</v>
      </c>
      <c r="EM18" s="21">
        <v>100</v>
      </c>
      <c r="EN18" s="88">
        <f t="shared" si="27"/>
        <v>0.31200785961466854</v>
      </c>
      <c r="EO18" s="89">
        <v>165974</v>
      </c>
      <c r="EP18" s="89">
        <v>56072.305427197971</v>
      </c>
      <c r="EQ18" s="172">
        <v>15598</v>
      </c>
      <c r="ER18" s="85">
        <v>1</v>
      </c>
      <c r="ES18" s="85">
        <f t="shared" si="28"/>
        <v>0.27817654154156041</v>
      </c>
      <c r="ET18" s="12">
        <v>165974</v>
      </c>
      <c r="EU18" s="12">
        <v>56072.305427197971</v>
      </c>
      <c r="EV18" s="178">
        <v>10747</v>
      </c>
      <c r="EW18" s="12">
        <v>100</v>
      </c>
      <c r="EX18" s="85">
        <f t="shared" si="62"/>
        <v>0.19166324477158289</v>
      </c>
      <c r="EY18" s="21">
        <v>6695.5</v>
      </c>
      <c r="EZ18" s="21">
        <v>5834</v>
      </c>
      <c r="FA18" s="21">
        <v>100</v>
      </c>
      <c r="FB18" s="21">
        <f t="shared" si="29"/>
        <v>87.133149130012697</v>
      </c>
      <c r="FC18" s="21">
        <f t="shared" si="30"/>
        <v>6695.5</v>
      </c>
      <c r="FD18" s="21">
        <f>VLOOKUP(A18,'[1]KP 2021'!$A$1:$O$51,6,FALSE)</f>
        <v>4718</v>
      </c>
      <c r="FE18" s="21">
        <v>100</v>
      </c>
      <c r="FF18" s="90">
        <f t="shared" si="31"/>
        <v>0.70465237846314688</v>
      </c>
      <c r="FG18" s="21">
        <v>6695.5</v>
      </c>
      <c r="FH18" s="179">
        <v>3518</v>
      </c>
      <c r="FI18" s="12">
        <v>100</v>
      </c>
      <c r="FJ18" s="92">
        <f t="shared" si="32"/>
        <v>0.5254275259502651</v>
      </c>
      <c r="FK18" s="75">
        <v>4588.75</v>
      </c>
      <c r="FL18" s="75">
        <v>4848</v>
      </c>
      <c r="FM18" s="75">
        <v>100</v>
      </c>
      <c r="FN18" s="92">
        <f t="shared" si="33"/>
        <v>1.0564968673385999</v>
      </c>
      <c r="FO18" s="76">
        <f t="shared" si="34"/>
        <v>4588.75</v>
      </c>
      <c r="FP18" s="76">
        <f>VLOOKUP(A18,'[1]KP 2021'!$A$1:$O$51,15,FALSE)</f>
        <v>4714</v>
      </c>
      <c r="FQ18" s="92">
        <v>1</v>
      </c>
      <c r="FR18" s="92">
        <f t="shared" si="35"/>
        <v>1.0272950149822937</v>
      </c>
      <c r="FS18" s="12">
        <v>4588.75</v>
      </c>
      <c r="FT18" s="179">
        <v>3476</v>
      </c>
      <c r="FU18" s="93">
        <v>100</v>
      </c>
      <c r="FV18" s="92">
        <f t="shared" si="36"/>
        <v>0.75750476709343506</v>
      </c>
      <c r="FW18" s="75">
        <v>3168</v>
      </c>
      <c r="FX18" s="75">
        <v>4908</v>
      </c>
      <c r="FY18" s="75">
        <v>100</v>
      </c>
      <c r="FZ18" s="92">
        <f t="shared" si="37"/>
        <v>1.5492424242424243</v>
      </c>
      <c r="GA18" s="94">
        <f t="shared" si="38"/>
        <v>3168</v>
      </c>
      <c r="GB18" s="76">
        <f>VLOOKUP(A18,'[1]PWID 2021'!$A$1:$F$50,6,FALSE)</f>
        <v>4540</v>
      </c>
      <c r="GC18" s="92">
        <v>1</v>
      </c>
      <c r="GD18" s="92">
        <f t="shared" si="39"/>
        <v>1.4330808080808082</v>
      </c>
      <c r="GE18" s="17">
        <f>VLOOKUP(A18,'[4]KPSE post county TWG'!$A$4:$U$52,16,FALSE)</f>
        <v>3168</v>
      </c>
      <c r="GF18" s="179">
        <v>5643</v>
      </c>
      <c r="GG18" s="76">
        <v>100</v>
      </c>
      <c r="GH18" s="92">
        <f t="shared" si="67"/>
        <v>1.78125</v>
      </c>
      <c r="GI18" s="75">
        <v>3168</v>
      </c>
      <c r="GJ18" s="76">
        <v>2281</v>
      </c>
      <c r="GK18" s="92">
        <v>1</v>
      </c>
      <c r="GL18" s="92">
        <f t="shared" si="40"/>
        <v>0.7200126262626263</v>
      </c>
      <c r="GM18" s="76">
        <f t="shared" si="41"/>
        <v>3168</v>
      </c>
      <c r="GN18" s="76">
        <v>1217</v>
      </c>
      <c r="GO18" s="92">
        <v>1</v>
      </c>
      <c r="GP18" s="92">
        <f t="shared" si="42"/>
        <v>0.38415404040404039</v>
      </c>
      <c r="GQ18" s="75">
        <v>3168</v>
      </c>
      <c r="GR18" s="76">
        <f>VLOOKUP(A18,[5]Sheet1!$A$1:$B$9,2,FALSE)</f>
        <v>1250</v>
      </c>
      <c r="GS18" s="92">
        <v>1</v>
      </c>
      <c r="GT18" s="92">
        <f t="shared" si="43"/>
        <v>0.39457070707070707</v>
      </c>
      <c r="GU18" s="76">
        <v>341</v>
      </c>
      <c r="GV18" s="17">
        <v>6</v>
      </c>
      <c r="GW18" s="25">
        <v>100</v>
      </c>
      <c r="GX18" s="95">
        <f t="shared" si="44"/>
        <v>1.7595307917888565E-2</v>
      </c>
      <c r="GY18" s="96"/>
      <c r="GZ18" s="96"/>
      <c r="HA18" s="96"/>
      <c r="HB18" s="96"/>
      <c r="HC18" s="76">
        <v>341</v>
      </c>
      <c r="HD18" s="4">
        <v>48</v>
      </c>
      <c r="HE18" s="25">
        <v>100</v>
      </c>
      <c r="HF18" s="96">
        <f t="shared" si="68"/>
        <v>0.14076246334310852</v>
      </c>
      <c r="HG18" s="12">
        <v>3166</v>
      </c>
      <c r="HH18" s="17">
        <v>58</v>
      </c>
      <c r="HI18" s="17">
        <v>100</v>
      </c>
      <c r="HK18" s="85">
        <f t="shared" si="63"/>
        <v>1.831964624131396E-2</v>
      </c>
      <c r="HL18" s="21">
        <v>3166</v>
      </c>
      <c r="HM18" s="21">
        <v>60</v>
      </c>
      <c r="HN18" s="12"/>
      <c r="HO18" s="21">
        <v>100</v>
      </c>
      <c r="HP18" s="90">
        <f t="shared" si="64"/>
        <v>1.8951358180669616E-2</v>
      </c>
      <c r="HQ18" s="173">
        <v>3166</v>
      </c>
      <c r="HR18" s="17">
        <v>84</v>
      </c>
      <c r="HS18" s="12"/>
      <c r="HT18" s="17">
        <v>100</v>
      </c>
      <c r="HU18" s="86">
        <f t="shared" si="65"/>
        <v>2.6531901452937462E-2</v>
      </c>
      <c r="HV18" s="12">
        <v>6695.5</v>
      </c>
      <c r="HW18" s="12">
        <v>448</v>
      </c>
      <c r="HX18" s="26">
        <f t="shared" si="45"/>
        <v>6.6910611604809198E-2</v>
      </c>
      <c r="HY18" s="12">
        <v>4588.75</v>
      </c>
      <c r="HZ18" s="12">
        <v>320</v>
      </c>
      <c r="IA18" s="26">
        <f t="shared" si="46"/>
        <v>6.9735766821029693E-2</v>
      </c>
      <c r="IB18" s="12">
        <v>3168</v>
      </c>
      <c r="IC18" s="12">
        <v>48</v>
      </c>
      <c r="ID18" s="26">
        <f t="shared" si="47"/>
        <v>1.5151515151515152E-2</v>
      </c>
      <c r="IE18" s="12">
        <v>341</v>
      </c>
      <c r="IF18" s="12"/>
      <c r="IG18" s="51"/>
      <c r="IH18" s="51">
        <f t="shared" si="48"/>
        <v>6695.5</v>
      </c>
      <c r="II18" s="51">
        <f>VLOOKUP(A18,'[1]Prep 2021'!$A$1:$H$50,2,FALSE)</f>
        <v>448</v>
      </c>
      <c r="IJ18" s="51"/>
      <c r="IK18" s="51">
        <f t="shared" si="49"/>
        <v>4588.75</v>
      </c>
      <c r="IL18" s="51">
        <f>VLOOKUP(A18,'[1]Prep 2021'!$A$1:$H$50,3,FALSE)</f>
        <v>320</v>
      </c>
      <c r="IM18" s="51"/>
      <c r="IN18" s="51">
        <f t="shared" si="50"/>
        <v>3168</v>
      </c>
      <c r="IO18" s="51">
        <f>VLOOKUP(A18,'[1]Prep 2021'!$A$1:$H$50,5,FALSE)</f>
        <v>48</v>
      </c>
      <c r="IP18" s="51"/>
      <c r="IQ18" s="51"/>
      <c r="IR18" s="51"/>
      <c r="IS18" s="51"/>
      <c r="IT18" s="12">
        <v>6695.5</v>
      </c>
      <c r="IU18" s="17">
        <f>VLOOKUP(A18,'[1]Prep all counties'!$A$1:$M$50,8,FALSE)</f>
        <v>1613</v>
      </c>
      <c r="IV18" s="12">
        <f t="shared" si="69"/>
        <v>24.090807258606528</v>
      </c>
      <c r="IW18" s="12">
        <v>4588.75</v>
      </c>
      <c r="IX18" s="17">
        <f>VLOOKUP(A18,'[1]Prep all counties'!$A$1:$M$50,10,FALSE)</f>
        <v>297</v>
      </c>
      <c r="IY18" s="12">
        <f t="shared" si="70"/>
        <v>6.4723508580768181</v>
      </c>
      <c r="IZ18" s="12">
        <v>3168</v>
      </c>
      <c r="JA18" s="17">
        <f>VLOOKUP(A18,'[1]Prep all counties'!$A$1:$M$50,11,FALSE)</f>
        <v>267</v>
      </c>
      <c r="JB18" s="12">
        <f t="shared" si="71"/>
        <v>8.4280303030303028</v>
      </c>
      <c r="JC18" s="21">
        <v>341</v>
      </c>
      <c r="JD18" s="97"/>
      <c r="JE18" s="51"/>
      <c r="JF18" s="51">
        <v>85222.813685647576</v>
      </c>
      <c r="JG18" s="51">
        <v>1</v>
      </c>
      <c r="JH18" s="96">
        <f t="shared" si="52"/>
        <v>1.1733947246667949E-5</v>
      </c>
      <c r="JI18" s="51">
        <f t="shared" si="53"/>
        <v>85222.813685647576</v>
      </c>
      <c r="JJ18" s="51">
        <f>VLOOKUP(A18,'[1]Prep 2021'!$A$1:$H$50,8,FALSE)</f>
        <v>16</v>
      </c>
      <c r="JK18" s="96"/>
      <c r="JL18" s="51">
        <v>85222.813685647576</v>
      </c>
      <c r="JM18" s="51">
        <f>VLOOKUP(A18,[1]PREP2!$A$1:$M$50,7,FALSE)</f>
        <v>24</v>
      </c>
      <c r="JN18" s="51"/>
      <c r="JO18" s="51">
        <v>123</v>
      </c>
      <c r="JP18" s="51">
        <v>136</v>
      </c>
      <c r="JQ18" s="51">
        <v>157</v>
      </c>
      <c r="JR18" s="51">
        <f t="shared" si="54"/>
        <v>940</v>
      </c>
      <c r="JS18" s="51">
        <f t="shared" si="66"/>
        <v>832</v>
      </c>
      <c r="JT18" s="51">
        <f t="shared" si="55"/>
        <v>2358</v>
      </c>
      <c r="JU18" s="96">
        <v>0.81789257058507459</v>
      </c>
      <c r="JV18" s="96">
        <v>0.99905528473718019</v>
      </c>
      <c r="JW18" s="96">
        <v>0.86992208185187991</v>
      </c>
      <c r="JX18" s="26">
        <v>0.81789257058507459</v>
      </c>
      <c r="JY18" s="26">
        <v>0.81711989499029603</v>
      </c>
      <c r="JZ18" s="98">
        <v>0.71083064017254771</v>
      </c>
      <c r="KA18" s="99">
        <v>0.88284568193015589</v>
      </c>
      <c r="KB18" s="100">
        <v>0.99975085421412302</v>
      </c>
      <c r="KC18" s="101">
        <v>93.6</v>
      </c>
      <c r="KD18" s="99">
        <f t="shared" si="56"/>
        <v>0.88284568193015589</v>
      </c>
      <c r="KE18" s="99">
        <v>0.79758012026249725</v>
      </c>
      <c r="KF18" s="99">
        <v>0.16105501947840381</v>
      </c>
      <c r="KG18" s="96">
        <v>0.86667237204992598</v>
      </c>
      <c r="KH18" s="59">
        <v>0.99935183773066949</v>
      </c>
      <c r="KI18" s="102">
        <v>94.9</v>
      </c>
      <c r="KJ18" s="26">
        <f t="shared" si="57"/>
        <v>0.86667237204992598</v>
      </c>
      <c r="KK18" s="26">
        <v>0.87481519372085503</v>
      </c>
      <c r="KL18" s="98">
        <v>0.574699279717653</v>
      </c>
      <c r="KM18" s="103" t="s">
        <v>62</v>
      </c>
    </row>
    <row r="19" spans="1:299" x14ac:dyDescent="0.35">
      <c r="A19" s="14" t="s">
        <v>14</v>
      </c>
      <c r="B19" s="48">
        <v>610411</v>
      </c>
      <c r="C19" s="49">
        <v>302011</v>
      </c>
      <c r="D19" s="49">
        <v>308369</v>
      </c>
      <c r="E19" s="50">
        <f t="shared" si="0"/>
        <v>979.38184447853064</v>
      </c>
      <c r="F19" s="51">
        <f t="shared" si="1"/>
        <v>1021.052213329978</v>
      </c>
      <c r="G19" s="52">
        <v>0.32120000000000004</v>
      </c>
      <c r="H19" s="12">
        <v>176.69015481502484</v>
      </c>
      <c r="I19" s="21">
        <v>35</v>
      </c>
      <c r="J19" s="11">
        <v>0.25454776926792266</v>
      </c>
      <c r="K19" s="21">
        <v>149.02384504943001</v>
      </c>
      <c r="L19" s="21">
        <f t="shared" si="2"/>
        <v>39</v>
      </c>
      <c r="M19" s="53">
        <v>0.29046557456756295</v>
      </c>
      <c r="N19" s="12">
        <v>157.20357038089531</v>
      </c>
      <c r="O19" s="54">
        <f t="shared" si="3"/>
        <v>40</v>
      </c>
      <c r="P19" s="55">
        <v>2.9090099999999997E-2</v>
      </c>
      <c r="Q19" s="56">
        <v>2.02087E-2</v>
      </c>
      <c r="R19" s="57">
        <v>3.8223600000000003E-2</v>
      </c>
      <c r="S19" s="58">
        <v>2.4578252358606476E-2</v>
      </c>
      <c r="T19" s="58">
        <v>1.46982850839689E-2</v>
      </c>
      <c r="U19" s="58">
        <v>3.4581576665080702E-2</v>
      </c>
      <c r="V19" s="55">
        <v>2.5111977145456887E-2</v>
      </c>
      <c r="W19" s="56">
        <v>1.45968869108241E-2</v>
      </c>
      <c r="X19" s="59">
        <v>3.3557279363806203E-2</v>
      </c>
      <c r="Y19" s="24">
        <v>1.104155709330666E-2</v>
      </c>
      <c r="Z19" s="24">
        <v>8.8332456746453274E-3</v>
      </c>
      <c r="AA19" s="24">
        <v>2.5696000000000004E-2</v>
      </c>
      <c r="AB19" s="12">
        <v>176.69015481502484</v>
      </c>
      <c r="AC19" s="12">
        <v>4.5402302181268785</v>
      </c>
      <c r="AD19" s="12">
        <v>172.14992459689796</v>
      </c>
      <c r="AE19" s="60">
        <f t="shared" si="4"/>
        <v>1.0356626075522762E-2</v>
      </c>
      <c r="AF19" s="61">
        <f t="shared" si="5"/>
        <v>8.2853008604182096E-3</v>
      </c>
      <c r="AG19" s="3">
        <f t="shared" si="6"/>
        <v>2.0363821541433812E-2</v>
      </c>
      <c r="AH19" s="21">
        <v>149.02384504943001</v>
      </c>
      <c r="AI19" s="12">
        <f t="shared" si="7"/>
        <v>3.0346949860048773</v>
      </c>
      <c r="AJ19" s="62">
        <f t="shared" si="8"/>
        <v>145.98915006342514</v>
      </c>
      <c r="AK19" s="60">
        <f t="shared" si="9"/>
        <v>1.1566814229126213E-2</v>
      </c>
      <c r="AL19" s="63">
        <f t="shared" si="10"/>
        <v>9.2534513833009702E-3</v>
      </c>
      <c r="AM19" s="3">
        <f t="shared" si="11"/>
        <v>2.3237245965405037E-2</v>
      </c>
      <c r="AN19" s="12">
        <f t="shared" si="12"/>
        <v>157.20357038089531</v>
      </c>
      <c r="AO19" s="12">
        <f t="shared" si="13"/>
        <v>3.6529780315807265</v>
      </c>
      <c r="AP19" s="62">
        <f t="shared" si="14"/>
        <v>153.5505923493146</v>
      </c>
      <c r="AQ19" s="5" t="s">
        <v>62</v>
      </c>
      <c r="AR19" s="5"/>
      <c r="AS19" s="5" t="s">
        <v>62</v>
      </c>
      <c r="AT19" s="64">
        <v>37.799999999999997</v>
      </c>
      <c r="AU19" s="65">
        <v>25.2</v>
      </c>
      <c r="AV19" s="66">
        <v>49.9</v>
      </c>
      <c r="AW19" s="67">
        <v>4.8</v>
      </c>
      <c r="AX19" s="68" t="s">
        <v>245</v>
      </c>
      <c r="AY19" s="69" t="s">
        <v>246</v>
      </c>
      <c r="AZ19" s="65">
        <v>37</v>
      </c>
      <c r="BA19" s="66">
        <v>29.3</v>
      </c>
      <c r="BB19" s="70">
        <v>47</v>
      </c>
      <c r="BC19" s="71">
        <v>57.9</v>
      </c>
      <c r="BD19" s="72">
        <v>34.200000000000003</v>
      </c>
      <c r="BE19" s="104">
        <v>96.4</v>
      </c>
      <c r="BF19" s="16">
        <v>2496.5</v>
      </c>
      <c r="BG19" s="12">
        <f t="shared" si="15"/>
        <v>8.2662552026250697</v>
      </c>
      <c r="BH19" s="12">
        <v>437</v>
      </c>
      <c r="BI19" s="12">
        <f t="shared" si="16"/>
        <v>1.4469671634476888</v>
      </c>
      <c r="BJ19" s="17">
        <v>381</v>
      </c>
      <c r="BK19" s="75">
        <v>2</v>
      </c>
      <c r="BL19" s="75">
        <v>9.4039126108151265</v>
      </c>
      <c r="BM19" s="75">
        <v>1.6461084762372162</v>
      </c>
      <c r="BN19" s="75">
        <f>VLOOKUP(A19,[1]Sheet6!$A$1:$D$49,2,FALSE)</f>
        <v>13640</v>
      </c>
      <c r="BO19" s="75">
        <v>14515</v>
      </c>
      <c r="BP19" s="75">
        <v>52</v>
      </c>
      <c r="BQ19" s="75">
        <v>2370</v>
      </c>
      <c r="BR19" s="75">
        <v>2422</v>
      </c>
      <c r="BS19" s="75">
        <v>1035</v>
      </c>
      <c r="BT19" s="76">
        <v>18.675302644768294</v>
      </c>
      <c r="BU19" s="76">
        <v>26.655871694039636</v>
      </c>
      <c r="BV19" s="76"/>
      <c r="BW19" s="76"/>
      <c r="BX19" s="76">
        <v>13920</v>
      </c>
      <c r="BY19" s="76">
        <v>14344</v>
      </c>
      <c r="BZ19" s="76">
        <v>46</v>
      </c>
      <c r="CA19" s="76">
        <v>2301</v>
      </c>
      <c r="CB19" s="76">
        <v>2347</v>
      </c>
      <c r="CC19" s="76">
        <v>4718</v>
      </c>
      <c r="CD19" s="76">
        <v>16.362242052426101</v>
      </c>
      <c r="CE19" s="76">
        <v>49.254043502509759</v>
      </c>
      <c r="CF19" s="75">
        <f t="shared" si="17"/>
        <v>14217</v>
      </c>
      <c r="CG19" s="2">
        <f t="shared" si="17"/>
        <v>13888</v>
      </c>
      <c r="CH19" s="2">
        <v>41</v>
      </c>
      <c r="CI19" s="2">
        <v>1963</v>
      </c>
      <c r="CJ19" s="75">
        <f t="shared" si="18"/>
        <v>2004</v>
      </c>
      <c r="CK19" s="2">
        <f>VLOOKUP(A19,'[1]KP 2021'!$A$1:$AK$51,37)</f>
        <v>4608</v>
      </c>
      <c r="CL19" s="77">
        <f t="shared" si="58"/>
        <v>0.14429723502304148</v>
      </c>
      <c r="CM19" s="77">
        <f t="shared" si="59"/>
        <v>0.47609447004608296</v>
      </c>
      <c r="CN19" s="17">
        <v>36911</v>
      </c>
      <c r="CO19" s="17">
        <v>24870</v>
      </c>
      <c r="CP19" s="17">
        <v>12041</v>
      </c>
      <c r="CQ19" s="12">
        <v>32.621711684863591</v>
      </c>
      <c r="CR19" s="78">
        <v>16.600000000000001</v>
      </c>
      <c r="CS19" s="105">
        <v>22.705310000000001</v>
      </c>
      <c r="CT19" s="79">
        <v>8.5284405111000012</v>
      </c>
      <c r="CU19" s="79">
        <v>19.231030000000001</v>
      </c>
      <c r="CV19" s="80">
        <v>15396</v>
      </c>
      <c r="CW19" s="80">
        <v>12969</v>
      </c>
      <c r="CX19" s="80">
        <v>12856</v>
      </c>
      <c r="CY19" s="81">
        <f t="shared" si="19"/>
        <v>83.502208365809309</v>
      </c>
      <c r="CZ19" s="80">
        <v>413.77869341293524</v>
      </c>
      <c r="DA19" s="80">
        <v>361</v>
      </c>
      <c r="DB19" s="80">
        <v>357</v>
      </c>
      <c r="DC19" s="80"/>
      <c r="DD19" s="80">
        <v>13920</v>
      </c>
      <c r="DE19" s="80">
        <v>14344</v>
      </c>
      <c r="DF19" s="80">
        <v>16057</v>
      </c>
      <c r="DG19" s="82">
        <f t="shared" si="20"/>
        <v>1.1535201149425287</v>
      </c>
      <c r="DH19" s="80">
        <v>364.6127752902579</v>
      </c>
      <c r="DI19" s="80">
        <v>393</v>
      </c>
      <c r="DJ19" s="80">
        <v>390</v>
      </c>
      <c r="DK19" s="80">
        <f t="shared" si="21"/>
        <v>1.0696279078250399</v>
      </c>
      <c r="DL19" s="81">
        <f t="shared" si="22"/>
        <v>86.278004566979419</v>
      </c>
      <c r="DM19" s="83">
        <v>14217</v>
      </c>
      <c r="DN19" s="84">
        <v>13888</v>
      </c>
      <c r="DO19" s="17">
        <v>15141</v>
      </c>
      <c r="DP19" s="85">
        <f t="shared" si="23"/>
        <v>1.0649926144756279</v>
      </c>
      <c r="DQ19" s="12">
        <v>438.96060480655285</v>
      </c>
      <c r="DR19" s="17">
        <v>361</v>
      </c>
      <c r="DS19" s="84">
        <v>364</v>
      </c>
      <c r="DT19" s="51">
        <f t="shared" si="24"/>
        <v>82.92315893824059</v>
      </c>
      <c r="DU19" s="51">
        <v>55367</v>
      </c>
      <c r="DV19" s="51">
        <f>VLOOKUP(A19,[2]Sheet1!$A$1:$F$49,6,FALSE)</f>
        <v>23617.81055170008</v>
      </c>
      <c r="DW19" s="51">
        <v>13842</v>
      </c>
      <c r="DX19" s="51">
        <v>100</v>
      </c>
      <c r="DY19" s="86">
        <f t="shared" si="25"/>
        <v>0.58608311594757934</v>
      </c>
      <c r="DZ19" s="87">
        <v>55367</v>
      </c>
      <c r="EA19" s="87">
        <f t="shared" si="60"/>
        <v>23617.81055170008</v>
      </c>
      <c r="EB19" s="87">
        <v>23568</v>
      </c>
      <c r="EC19" s="86">
        <v>1</v>
      </c>
      <c r="ED19" s="86">
        <f t="shared" si="26"/>
        <v>0.99789097505075486</v>
      </c>
      <c r="EE19" s="178">
        <f>VLOOKUP(A19,'[3]County 15 24 population'!$A$1:$J$50,10,FALSE)</f>
        <v>55367</v>
      </c>
      <c r="EF19" s="178">
        <v>23617.81055170008</v>
      </c>
      <c r="EG19" s="178">
        <v>17123</v>
      </c>
      <c r="EH19" s="12">
        <v>100</v>
      </c>
      <c r="EI19" s="12">
        <f t="shared" si="61"/>
        <v>72.500369848073973</v>
      </c>
      <c r="EJ19" s="184">
        <v>57873</v>
      </c>
      <c r="EK19" s="184">
        <v>18763.370695463116</v>
      </c>
      <c r="EL19" s="184">
        <v>5919</v>
      </c>
      <c r="EM19" s="21">
        <v>100</v>
      </c>
      <c r="EN19" s="88">
        <f t="shared" si="27"/>
        <v>0.31545504781990918</v>
      </c>
      <c r="EO19" s="89">
        <v>57873</v>
      </c>
      <c r="EP19" s="89">
        <v>18763.370695463116</v>
      </c>
      <c r="EQ19" s="172">
        <v>5189</v>
      </c>
      <c r="ER19" s="85">
        <v>1</v>
      </c>
      <c r="ES19" s="85">
        <f t="shared" si="28"/>
        <v>0.27654945820873605</v>
      </c>
      <c r="ET19" s="12">
        <v>57873</v>
      </c>
      <c r="EU19" s="12">
        <v>18763.370695463116</v>
      </c>
      <c r="EV19" s="178">
        <v>4446</v>
      </c>
      <c r="EW19" s="12">
        <v>100</v>
      </c>
      <c r="EX19" s="85">
        <f t="shared" si="62"/>
        <v>0.23695102933051465</v>
      </c>
      <c r="EY19" s="21">
        <v>2496.5</v>
      </c>
      <c r="EZ19" s="21">
        <v>2431</v>
      </c>
      <c r="FA19" s="21">
        <v>100</v>
      </c>
      <c r="FB19" s="21">
        <f t="shared" si="29"/>
        <v>97.376326857600631</v>
      </c>
      <c r="FC19" s="21">
        <f t="shared" si="30"/>
        <v>2496.5</v>
      </c>
      <c r="FD19" s="21">
        <f>VLOOKUP(A19,'[1]KP 2021'!$A$1:$O$51,6,FALSE)</f>
        <v>4272</v>
      </c>
      <c r="FE19" s="21">
        <v>100</v>
      </c>
      <c r="FF19" s="90">
        <f t="shared" si="31"/>
        <v>1.711195673943521</v>
      </c>
      <c r="FG19" s="21">
        <v>2496.5</v>
      </c>
      <c r="FH19" s="179">
        <v>3435</v>
      </c>
      <c r="FI19" s="12">
        <v>100</v>
      </c>
      <c r="FJ19" s="92">
        <f t="shared" si="32"/>
        <v>1.3759262968155417</v>
      </c>
      <c r="FK19" s="75">
        <v>437</v>
      </c>
      <c r="FL19" s="75">
        <v>875</v>
      </c>
      <c r="FM19" s="75">
        <v>100</v>
      </c>
      <c r="FN19" s="92">
        <f t="shared" si="33"/>
        <v>2.0022883295194509</v>
      </c>
      <c r="FO19" s="76">
        <f t="shared" si="34"/>
        <v>437</v>
      </c>
      <c r="FP19" s="76">
        <f>VLOOKUP(A19,'[1]KP 2021'!$A$1:$O$51,15,FALSE)</f>
        <v>1907</v>
      </c>
      <c r="FQ19" s="92">
        <v>1</v>
      </c>
      <c r="FR19" s="92">
        <f t="shared" si="35"/>
        <v>4.363844393592677</v>
      </c>
      <c r="FS19" s="12">
        <v>437</v>
      </c>
      <c r="FT19" s="179">
        <v>1255</v>
      </c>
      <c r="FU19" s="93">
        <v>100</v>
      </c>
      <c r="FV19" s="92">
        <f t="shared" si="36"/>
        <v>2.8718535469107551</v>
      </c>
      <c r="FW19" s="75">
        <v>381</v>
      </c>
      <c r="FX19" s="75">
        <v>0</v>
      </c>
      <c r="FY19" s="75">
        <v>100</v>
      </c>
      <c r="FZ19" s="92">
        <f t="shared" si="37"/>
        <v>0</v>
      </c>
      <c r="GA19" s="94">
        <f t="shared" si="38"/>
        <v>381</v>
      </c>
      <c r="GB19" s="76">
        <f>VLOOKUP(A19,'[1]PWID 2021'!$A$1:$F$50,6,FALSE)</f>
        <v>0</v>
      </c>
      <c r="GC19" s="92">
        <v>1</v>
      </c>
      <c r="GD19" s="92">
        <f t="shared" si="39"/>
        <v>0</v>
      </c>
      <c r="GE19" s="17">
        <f>VLOOKUP(A19,'[4]KPSE post county TWG'!$A$4:$U$52,16,FALSE)</f>
        <v>381</v>
      </c>
      <c r="GF19" s="179">
        <v>0</v>
      </c>
      <c r="GG19" s="76">
        <v>100</v>
      </c>
      <c r="GH19" s="92">
        <f t="shared" si="67"/>
        <v>0</v>
      </c>
      <c r="GI19" s="75">
        <v>381</v>
      </c>
      <c r="GJ19" s="76">
        <v>0</v>
      </c>
      <c r="GK19" s="92">
        <v>1</v>
      </c>
      <c r="GL19" s="92">
        <f t="shared" si="40"/>
        <v>0</v>
      </c>
      <c r="GM19" s="76">
        <f t="shared" si="41"/>
        <v>381</v>
      </c>
      <c r="GN19" s="76">
        <v>0</v>
      </c>
      <c r="GO19" s="92">
        <v>1</v>
      </c>
      <c r="GP19" s="92">
        <f t="shared" si="42"/>
        <v>0</v>
      </c>
      <c r="GQ19" s="75">
        <v>381</v>
      </c>
      <c r="GR19" s="76">
        <v>0</v>
      </c>
      <c r="GS19" s="92">
        <v>1</v>
      </c>
      <c r="GT19" s="92">
        <f t="shared" si="43"/>
        <v>0</v>
      </c>
      <c r="GU19" s="76">
        <v>2</v>
      </c>
      <c r="GV19" s="17">
        <v>0</v>
      </c>
      <c r="GW19" s="25">
        <v>100</v>
      </c>
      <c r="GX19" s="95">
        <f t="shared" si="44"/>
        <v>0</v>
      </c>
      <c r="GY19" s="96"/>
      <c r="GZ19" s="96"/>
      <c r="HA19" s="96"/>
      <c r="HB19" s="96"/>
      <c r="HC19" s="76">
        <v>2</v>
      </c>
      <c r="HD19" s="4">
        <v>0</v>
      </c>
      <c r="HE19" s="25">
        <v>100</v>
      </c>
      <c r="HF19" s="96">
        <f t="shared" si="68"/>
        <v>0</v>
      </c>
      <c r="HG19" s="12">
        <v>8058</v>
      </c>
      <c r="HH19" s="17">
        <v>0</v>
      </c>
      <c r="HI19" s="17">
        <v>100</v>
      </c>
      <c r="HK19" s="85">
        <f t="shared" si="63"/>
        <v>0</v>
      </c>
      <c r="HL19" s="21">
        <v>8058</v>
      </c>
      <c r="HM19" s="21">
        <v>0</v>
      </c>
      <c r="HN19" s="12"/>
      <c r="HO19" s="21">
        <v>100</v>
      </c>
      <c r="HP19" s="90">
        <f t="shared" si="64"/>
        <v>0</v>
      </c>
      <c r="HQ19" s="173">
        <v>8058</v>
      </c>
      <c r="HR19" s="17">
        <v>0</v>
      </c>
      <c r="HS19" s="12"/>
      <c r="HT19" s="17">
        <v>100</v>
      </c>
      <c r="HU19" s="86">
        <f t="shared" si="65"/>
        <v>0</v>
      </c>
      <c r="HV19" s="12">
        <v>2496.5</v>
      </c>
      <c r="HW19" s="12">
        <v>569</v>
      </c>
      <c r="HX19" s="26">
        <f t="shared" si="45"/>
        <v>0.22791908672140998</v>
      </c>
      <c r="HY19" s="12">
        <v>437</v>
      </c>
      <c r="HZ19" s="12">
        <v>207</v>
      </c>
      <c r="IA19" s="26">
        <f t="shared" si="46"/>
        <v>0.47368421052631576</v>
      </c>
      <c r="IB19" s="12">
        <v>381</v>
      </c>
      <c r="IC19" s="12">
        <v>0</v>
      </c>
      <c r="ID19" s="26">
        <f t="shared" si="47"/>
        <v>0</v>
      </c>
      <c r="IE19" s="12">
        <v>2</v>
      </c>
      <c r="IF19" s="12"/>
      <c r="IG19" s="51"/>
      <c r="IH19" s="51">
        <f t="shared" si="48"/>
        <v>2496.5</v>
      </c>
      <c r="II19" s="51">
        <f>VLOOKUP(A19,'[1]Prep 2021'!$A$1:$H$50,2,FALSE)</f>
        <v>569</v>
      </c>
      <c r="IJ19" s="51"/>
      <c r="IK19" s="51">
        <f t="shared" si="49"/>
        <v>437</v>
      </c>
      <c r="IL19" s="51">
        <f>VLOOKUP(A19,'[1]Prep 2021'!$A$1:$H$50,3,FALSE)</f>
        <v>207</v>
      </c>
      <c r="IM19" s="51"/>
      <c r="IN19" s="51">
        <f t="shared" si="50"/>
        <v>381</v>
      </c>
      <c r="IO19" s="51" t="e">
        <f>VLOOKUP(A19,'[1]Prep 2021'!$A$1:$H$50,5,FALSE)</f>
        <v>#REF!</v>
      </c>
      <c r="IP19" s="51"/>
      <c r="IQ19" s="51"/>
      <c r="IR19" s="51"/>
      <c r="IS19" s="51"/>
      <c r="IT19" s="12">
        <v>2496.5</v>
      </c>
      <c r="IU19" s="17">
        <f>VLOOKUP(A19,'[1]Prep all counties'!$A$1:$M$50,8,FALSE)</f>
        <v>111</v>
      </c>
      <c r="IV19" s="12">
        <f t="shared" si="69"/>
        <v>4.446224714600441</v>
      </c>
      <c r="IW19" s="12">
        <v>437</v>
      </c>
      <c r="IX19" s="17">
        <f>VLOOKUP(A19,'[1]Prep all counties'!$A$1:$M$50,10,FALSE)</f>
        <v>123</v>
      </c>
      <c r="IY19" s="12">
        <f t="shared" si="70"/>
        <v>28.146453089244851</v>
      </c>
      <c r="IZ19" s="12">
        <v>381</v>
      </c>
      <c r="JA19" s="17">
        <f>VLOOKUP(A19,'[1]Prep all counties'!$A$1:$M$50,11,FALSE)</f>
        <v>1</v>
      </c>
      <c r="JB19" s="12">
        <f t="shared" si="71"/>
        <v>0.26246719160104987</v>
      </c>
      <c r="JC19" s="21">
        <v>2</v>
      </c>
      <c r="JD19" s="97"/>
      <c r="JE19" s="51"/>
      <c r="JF19" s="51">
        <v>23617.81055170008</v>
      </c>
      <c r="JG19" s="51">
        <v>3</v>
      </c>
      <c r="JH19" s="96">
        <f t="shared" si="52"/>
        <v>1.2702278195656248E-4</v>
      </c>
      <c r="JI19" s="51">
        <f t="shared" si="53"/>
        <v>23617.81055170008</v>
      </c>
      <c r="JJ19" s="51">
        <f>VLOOKUP(A19,'[1]Prep 2021'!$A$1:$H$50,8,FALSE)</f>
        <v>19</v>
      </c>
      <c r="JK19" s="96"/>
      <c r="JL19" s="51">
        <v>23617.81055170008</v>
      </c>
      <c r="JM19" s="51">
        <f>VLOOKUP(A19,[1]PREP2!$A$1:$M$50,7,FALSE)</f>
        <v>78</v>
      </c>
      <c r="JN19" s="51"/>
      <c r="JO19" s="51">
        <v>123</v>
      </c>
      <c r="JP19" s="51">
        <v>217</v>
      </c>
      <c r="JQ19" s="51">
        <v>170</v>
      </c>
      <c r="JR19" s="51">
        <f t="shared" si="54"/>
        <v>902</v>
      </c>
      <c r="JS19" s="51" t="e">
        <f t="shared" si="66"/>
        <v>#REF!</v>
      </c>
      <c r="JT19" s="51">
        <f t="shared" si="55"/>
        <v>483</v>
      </c>
      <c r="JU19" s="96">
        <v>0.79220345526492641</v>
      </c>
      <c r="JV19" s="96">
        <v>0.99973633327474076</v>
      </c>
      <c r="JW19" s="96">
        <v>1.0831648351648351</v>
      </c>
      <c r="JX19" s="26">
        <v>0.79220345526492641</v>
      </c>
      <c r="JY19" s="26">
        <v>0.7919945775741376</v>
      </c>
      <c r="JZ19" s="98">
        <v>0.85786067606953409</v>
      </c>
      <c r="KA19" s="99">
        <v>0.93585248478617977</v>
      </c>
      <c r="KB19" s="100">
        <v>0.99949191294775175</v>
      </c>
      <c r="KC19" s="101">
        <v>94.7</v>
      </c>
      <c r="KD19" s="99">
        <f t="shared" si="56"/>
        <v>0.93585248478617977</v>
      </c>
      <c r="KE19" s="99">
        <v>0.94621153533404967</v>
      </c>
      <c r="KF19" s="99">
        <v>0.29557586467649249</v>
      </c>
      <c r="KG19" s="96">
        <v>0.94069318133660296</v>
      </c>
      <c r="KH19" s="59">
        <v>0.99983118088967671</v>
      </c>
      <c r="KI19" s="102">
        <v>94.1</v>
      </c>
      <c r="KJ19" s="26">
        <f t="shared" si="57"/>
        <v>0.94069318133660296</v>
      </c>
      <c r="KK19" s="26">
        <v>0.8772552672690479</v>
      </c>
      <c r="KL19" s="98">
        <v>0.90828692256543719</v>
      </c>
      <c r="KM19" s="103" t="s">
        <v>60</v>
      </c>
    </row>
    <row r="20" spans="1:299" x14ac:dyDescent="0.35">
      <c r="A20" s="14" t="s">
        <v>15</v>
      </c>
      <c r="B20" s="48">
        <v>1266860</v>
      </c>
      <c r="C20" s="49">
        <v>605784</v>
      </c>
      <c r="D20" s="49">
        <v>661038</v>
      </c>
      <c r="E20" s="50">
        <f t="shared" si="0"/>
        <v>916.41327730024602</v>
      </c>
      <c r="F20" s="51">
        <f t="shared" si="1"/>
        <v>1091.2107285765223</v>
      </c>
      <c r="G20" s="52">
        <v>1.9830000000000001</v>
      </c>
      <c r="H20" s="12">
        <v>1565.6415663349549</v>
      </c>
      <c r="I20" s="21">
        <v>8</v>
      </c>
      <c r="J20" s="11">
        <v>1.1103555644671141</v>
      </c>
      <c r="K20" s="21">
        <v>943.6591329710451</v>
      </c>
      <c r="L20" s="21">
        <f t="shared" si="2"/>
        <v>8</v>
      </c>
      <c r="M20" s="53">
        <v>1.2535333468544834</v>
      </c>
      <c r="N20" s="12">
        <v>1065.2379809374584</v>
      </c>
      <c r="O20" s="54">
        <f t="shared" si="3"/>
        <v>7</v>
      </c>
      <c r="P20" s="55">
        <v>4.9649200000000004E-2</v>
      </c>
      <c r="Q20" s="56">
        <v>3.4677899999999998E-2</v>
      </c>
      <c r="R20" s="57">
        <v>6.2833E-2</v>
      </c>
      <c r="S20" s="58">
        <v>4.5543338035645108E-2</v>
      </c>
      <c r="T20" s="58">
        <v>3.3189521767415298E-2</v>
      </c>
      <c r="U20" s="58">
        <v>5.6526580339883101E-2</v>
      </c>
      <c r="V20" s="55">
        <v>4.660418554068068E-2</v>
      </c>
      <c r="W20" s="56">
        <v>3.2415047527097597E-2</v>
      </c>
      <c r="X20" s="59">
        <v>5.7234943036529602E-2</v>
      </c>
      <c r="Y20" s="24">
        <v>3.9940220587642898E-2</v>
      </c>
      <c r="Z20" s="24">
        <v>3.1952176470114321E-2</v>
      </c>
      <c r="AA20" s="24">
        <v>0.15864000000000003</v>
      </c>
      <c r="AB20" s="12">
        <v>1565.6415663349549</v>
      </c>
      <c r="AC20" s="12">
        <v>248.37337808337728</v>
      </c>
      <c r="AD20" s="12">
        <v>1317.2681882515776</v>
      </c>
      <c r="AE20" s="60">
        <f t="shared" si="4"/>
        <v>2.4380197244173875E-2</v>
      </c>
      <c r="AF20" s="61">
        <f t="shared" si="5"/>
        <v>1.9504157795339101E-2</v>
      </c>
      <c r="AG20" s="3">
        <f t="shared" si="6"/>
        <v>8.8828445157369137E-2</v>
      </c>
      <c r="AH20" s="21">
        <v>943.6591329710451</v>
      </c>
      <c r="AI20" s="12">
        <f t="shared" si="7"/>
        <v>83.82377354036899</v>
      </c>
      <c r="AJ20" s="62">
        <f t="shared" si="8"/>
        <v>859.83535943067614</v>
      </c>
      <c r="AK20" s="60">
        <f t="shared" si="9"/>
        <v>2.6897441341621069E-2</v>
      </c>
      <c r="AL20" s="63">
        <f t="shared" si="10"/>
        <v>2.1517953073296854E-2</v>
      </c>
      <c r="AM20" s="3">
        <f t="shared" si="11"/>
        <v>0.10028266774835867</v>
      </c>
      <c r="AN20" s="12">
        <f t="shared" si="12"/>
        <v>1065.2379809374584</v>
      </c>
      <c r="AO20" s="12">
        <f t="shared" si="13"/>
        <v>106.82490651528357</v>
      </c>
      <c r="AP20" s="62">
        <f t="shared" si="14"/>
        <v>958.41307442217476</v>
      </c>
      <c r="AQ20" s="5" t="s">
        <v>62</v>
      </c>
      <c r="AR20" s="5"/>
      <c r="AS20" s="5" t="s">
        <v>62</v>
      </c>
      <c r="AT20" s="64">
        <v>49.2</v>
      </c>
      <c r="AU20" s="65">
        <v>44</v>
      </c>
      <c r="AV20" s="66">
        <v>54.1</v>
      </c>
      <c r="AW20" s="67">
        <v>28.2</v>
      </c>
      <c r="AX20" s="68">
        <v>26.6</v>
      </c>
      <c r="AY20" s="69">
        <v>29.8</v>
      </c>
      <c r="AZ20" s="65">
        <v>37</v>
      </c>
      <c r="BA20" s="66">
        <v>22</v>
      </c>
      <c r="BB20" s="70">
        <v>59.8</v>
      </c>
      <c r="BC20" s="71">
        <v>72.900000000000006</v>
      </c>
      <c r="BD20" s="72">
        <v>41.4</v>
      </c>
      <c r="BE20" s="104">
        <v>98.5</v>
      </c>
      <c r="BF20" s="16">
        <v>6538</v>
      </c>
      <c r="BG20" s="12">
        <f t="shared" si="15"/>
        <v>10.792625754394306</v>
      </c>
      <c r="BH20" s="12">
        <v>885</v>
      </c>
      <c r="BI20" s="12">
        <f t="shared" si="16"/>
        <v>1.4609167624103641</v>
      </c>
      <c r="BJ20" s="17">
        <v>29</v>
      </c>
      <c r="BK20" s="75">
        <v>63</v>
      </c>
      <c r="BL20" s="75">
        <v>11.923207365264211</v>
      </c>
      <c r="BM20" s="75">
        <v>1.6139551113886246</v>
      </c>
      <c r="BN20" s="75">
        <f>VLOOKUP(A20,[1]Sheet6!$A$1:$D$49,2,FALSE)</f>
        <v>39192</v>
      </c>
      <c r="BO20" s="75">
        <v>35958</v>
      </c>
      <c r="BP20" s="75">
        <v>747</v>
      </c>
      <c r="BQ20" s="75">
        <v>8854</v>
      </c>
      <c r="BR20" s="75">
        <v>9601</v>
      </c>
      <c r="BS20" s="75">
        <v>2886</v>
      </c>
      <c r="BT20" s="76">
        <v>27.219891131775913</v>
      </c>
      <c r="BU20" s="76">
        <v>35.402018598321618</v>
      </c>
      <c r="BV20" s="76"/>
      <c r="BW20" s="76"/>
      <c r="BX20" s="76">
        <v>40301</v>
      </c>
      <c r="BY20" s="76">
        <v>36180</v>
      </c>
      <c r="BZ20" s="76">
        <v>985</v>
      </c>
      <c r="CA20" s="76">
        <v>9164</v>
      </c>
      <c r="CB20" s="76">
        <v>10149</v>
      </c>
      <c r="CC20" s="76">
        <v>13727</v>
      </c>
      <c r="CD20" s="76">
        <v>28.051409618573796</v>
      </c>
      <c r="CE20" s="76">
        <v>65.992260917634056</v>
      </c>
      <c r="CF20" s="75">
        <f t="shared" si="17"/>
        <v>41476</v>
      </c>
      <c r="CG20" s="2">
        <f t="shared" si="17"/>
        <v>35605</v>
      </c>
      <c r="CH20" s="2">
        <v>435</v>
      </c>
      <c r="CI20" s="2">
        <v>6932</v>
      </c>
      <c r="CJ20" s="75">
        <f t="shared" si="18"/>
        <v>7367</v>
      </c>
      <c r="CK20" s="2">
        <f>VLOOKUP(A20,'[1]KP 2021'!$A$1:$AK$51,37)</f>
        <v>14287</v>
      </c>
      <c r="CL20" s="77">
        <f t="shared" si="58"/>
        <v>0.2069091419744418</v>
      </c>
      <c r="CM20" s="77">
        <f t="shared" si="59"/>
        <v>0.60817300940879093</v>
      </c>
      <c r="CN20" s="17">
        <v>130259</v>
      </c>
      <c r="CO20" s="17">
        <v>65932</v>
      </c>
      <c r="CP20" s="17">
        <v>64327</v>
      </c>
      <c r="CQ20" s="12">
        <v>49.383919729154989</v>
      </c>
      <c r="CR20" s="78">
        <v>17.399999999999999</v>
      </c>
      <c r="CS20" s="105">
        <v>26.725270000000002</v>
      </c>
      <c r="CT20" s="79">
        <v>9.3897790257000011</v>
      </c>
      <c r="CU20" s="79">
        <v>20.009710000000002</v>
      </c>
      <c r="CV20" s="80">
        <v>48447</v>
      </c>
      <c r="CW20" s="80">
        <v>35272</v>
      </c>
      <c r="CX20" s="80">
        <v>35475</v>
      </c>
      <c r="CY20" s="81">
        <f t="shared" si="19"/>
        <v>73.224348256858008</v>
      </c>
      <c r="CZ20" s="80">
        <v>1795.0029705949887</v>
      </c>
      <c r="DA20" s="80">
        <v>1427</v>
      </c>
      <c r="DB20" s="80">
        <v>1396</v>
      </c>
      <c r="DC20" s="80"/>
      <c r="DD20" s="80">
        <v>40301</v>
      </c>
      <c r="DE20" s="80">
        <v>36180</v>
      </c>
      <c r="DF20" s="80">
        <v>38905</v>
      </c>
      <c r="DG20" s="82">
        <f t="shared" si="20"/>
        <v>0.965360661025781</v>
      </c>
      <c r="DH20" s="80">
        <v>1539.2483400924857</v>
      </c>
      <c r="DI20" s="80">
        <v>1181</v>
      </c>
      <c r="DJ20" s="80">
        <v>1185</v>
      </c>
      <c r="DK20" s="80">
        <f t="shared" si="21"/>
        <v>0.76985627928551104</v>
      </c>
      <c r="DL20" s="81">
        <f t="shared" si="22"/>
        <v>77.771459037600849</v>
      </c>
      <c r="DM20" s="83">
        <v>41476</v>
      </c>
      <c r="DN20" s="84">
        <v>35605</v>
      </c>
      <c r="DO20" s="17">
        <v>29639</v>
      </c>
      <c r="DP20" s="85">
        <f t="shared" si="23"/>
        <v>0.71460603722634775</v>
      </c>
      <c r="DQ20" s="12">
        <v>1933.8037051311535</v>
      </c>
      <c r="DR20" s="17">
        <v>1187</v>
      </c>
      <c r="DS20" s="84">
        <v>1189</v>
      </c>
      <c r="DT20" s="51">
        <f t="shared" si="24"/>
        <v>61.485040950387472</v>
      </c>
      <c r="DU20" s="51">
        <v>141793</v>
      </c>
      <c r="DV20" s="51">
        <f>VLOOKUP(A20,[2]Sheet1!$A$1:$F$49,6,FALSE)</f>
        <v>75517.335231560486</v>
      </c>
      <c r="DW20" s="51">
        <v>36345</v>
      </c>
      <c r="DX20" s="51">
        <v>100</v>
      </c>
      <c r="DY20" s="86">
        <f t="shared" si="25"/>
        <v>0.48128022378642621</v>
      </c>
      <c r="DZ20" s="87">
        <v>141793</v>
      </c>
      <c r="EA20" s="87">
        <f t="shared" si="60"/>
        <v>75517.335231560486</v>
      </c>
      <c r="EB20" s="87">
        <v>24529</v>
      </c>
      <c r="EC20" s="86">
        <v>1</v>
      </c>
      <c r="ED20" s="86">
        <f t="shared" si="26"/>
        <v>0.32481283833422064</v>
      </c>
      <c r="EE20" s="178">
        <f>VLOOKUP(A20,'[3]County 15 24 population'!$A$1:$J$50,10,FALSE)</f>
        <v>141793</v>
      </c>
      <c r="EF20" s="178">
        <v>75517.335231560486</v>
      </c>
      <c r="EG20" s="178">
        <v>28419</v>
      </c>
      <c r="EH20" s="12">
        <v>100</v>
      </c>
      <c r="EI20" s="12">
        <f t="shared" si="61"/>
        <v>37.632418984142099</v>
      </c>
      <c r="EJ20" s="184">
        <v>133458</v>
      </c>
      <c r="EK20" s="184">
        <v>60642.950930702151</v>
      </c>
      <c r="EL20" s="184">
        <v>18559</v>
      </c>
      <c r="EM20" s="21">
        <v>100</v>
      </c>
      <c r="EN20" s="88">
        <f t="shared" si="27"/>
        <v>0.30603721809658835</v>
      </c>
      <c r="EO20" s="89">
        <v>133458</v>
      </c>
      <c r="EP20" s="89">
        <v>60642.950930702151</v>
      </c>
      <c r="EQ20" s="172">
        <v>12350</v>
      </c>
      <c r="ER20" s="85">
        <v>1</v>
      </c>
      <c r="ES20" s="85">
        <f t="shared" si="28"/>
        <v>0.20365103957610142</v>
      </c>
      <c r="ET20" s="12">
        <v>133458</v>
      </c>
      <c r="EU20" s="12">
        <v>60642.950930702151</v>
      </c>
      <c r="EV20" s="178">
        <v>9876</v>
      </c>
      <c r="EW20" s="12">
        <v>100</v>
      </c>
      <c r="EX20" s="85">
        <f t="shared" si="62"/>
        <v>0.1628548718100063</v>
      </c>
      <c r="EY20" s="21">
        <v>6538</v>
      </c>
      <c r="EZ20" s="21">
        <v>8344</v>
      </c>
      <c r="FA20" s="21">
        <v>100</v>
      </c>
      <c r="FB20" s="21">
        <f t="shared" si="29"/>
        <v>127.62312633832977</v>
      </c>
      <c r="FC20" s="21">
        <f t="shared" si="30"/>
        <v>6538</v>
      </c>
      <c r="FD20" s="21">
        <f>VLOOKUP(A20,'[1]KP 2021'!$A$1:$O$51,6,FALSE)</f>
        <v>8223</v>
      </c>
      <c r="FE20" s="21">
        <v>100</v>
      </c>
      <c r="FF20" s="90">
        <f t="shared" si="31"/>
        <v>1.2577240746405629</v>
      </c>
      <c r="FG20" s="91">
        <v>6538</v>
      </c>
      <c r="FH20" s="179">
        <v>8234</v>
      </c>
      <c r="FI20" s="12">
        <v>100</v>
      </c>
      <c r="FJ20" s="92">
        <f t="shared" si="32"/>
        <v>1.2594065463444479</v>
      </c>
      <c r="FK20" s="75">
        <v>885</v>
      </c>
      <c r="FL20" s="75">
        <v>1314</v>
      </c>
      <c r="FM20" s="75">
        <v>100</v>
      </c>
      <c r="FN20" s="92">
        <f t="shared" si="33"/>
        <v>1.4847457627118643</v>
      </c>
      <c r="FO20" s="76">
        <f t="shared" si="34"/>
        <v>885</v>
      </c>
      <c r="FP20" s="76">
        <f>VLOOKUP(A20,'[1]KP 2021'!$A$1:$O$51,15,FALSE)</f>
        <v>895</v>
      </c>
      <c r="FQ20" s="92">
        <v>1</v>
      </c>
      <c r="FR20" s="92">
        <f t="shared" si="35"/>
        <v>1.0112994350282485</v>
      </c>
      <c r="FS20" s="12">
        <v>885</v>
      </c>
      <c r="FT20" s="179">
        <v>2256</v>
      </c>
      <c r="FU20" s="93">
        <v>100</v>
      </c>
      <c r="FV20" s="92">
        <f t="shared" si="36"/>
        <v>2.5491525423728811</v>
      </c>
      <c r="FW20" s="75">
        <v>29</v>
      </c>
      <c r="FX20" s="75">
        <v>21</v>
      </c>
      <c r="FY20" s="75">
        <v>100</v>
      </c>
      <c r="FZ20" s="92">
        <f t="shared" si="37"/>
        <v>0.72413793103448276</v>
      </c>
      <c r="GA20" s="94">
        <f t="shared" si="38"/>
        <v>29</v>
      </c>
      <c r="GB20" s="76">
        <f>VLOOKUP(A20,'[1]PWID 2021'!$A$1:$F$50,6,FALSE)</f>
        <v>35</v>
      </c>
      <c r="GC20" s="92">
        <v>1</v>
      </c>
      <c r="GD20" s="92">
        <f t="shared" si="39"/>
        <v>1.2068965517241379</v>
      </c>
      <c r="GE20" s="17">
        <f>VLOOKUP(A20,'[4]KPSE post county TWG'!$A$4:$U$52,16,FALSE)</f>
        <v>29</v>
      </c>
      <c r="GF20" s="179">
        <v>46</v>
      </c>
      <c r="GG20" s="76">
        <v>100</v>
      </c>
      <c r="GH20" s="92">
        <f t="shared" si="67"/>
        <v>1.5862068965517242</v>
      </c>
      <c r="GI20" s="75">
        <v>29</v>
      </c>
      <c r="GJ20" s="76">
        <v>0</v>
      </c>
      <c r="GK20" s="92">
        <v>1</v>
      </c>
      <c r="GL20" s="92">
        <f t="shared" si="40"/>
        <v>0</v>
      </c>
      <c r="GM20" s="76">
        <f t="shared" si="41"/>
        <v>29</v>
      </c>
      <c r="GN20" s="76">
        <v>0</v>
      </c>
      <c r="GO20" s="92">
        <v>1</v>
      </c>
      <c r="GP20" s="92">
        <f t="shared" si="42"/>
        <v>0</v>
      </c>
      <c r="GQ20" s="75">
        <v>29</v>
      </c>
      <c r="GR20" s="76">
        <v>0</v>
      </c>
      <c r="GS20" s="92">
        <v>1</v>
      </c>
      <c r="GT20" s="92">
        <f t="shared" si="43"/>
        <v>0</v>
      </c>
      <c r="GU20" s="76">
        <v>63</v>
      </c>
      <c r="GV20" s="17">
        <v>0</v>
      </c>
      <c r="GW20" s="25">
        <v>100</v>
      </c>
      <c r="GX20" s="95">
        <f t="shared" si="44"/>
        <v>0</v>
      </c>
      <c r="GY20" s="96"/>
      <c r="GZ20" s="96"/>
      <c r="HA20" s="96"/>
      <c r="HB20" s="96"/>
      <c r="HC20" s="76">
        <v>63</v>
      </c>
      <c r="HD20" s="4">
        <v>69</v>
      </c>
      <c r="HE20" s="25">
        <v>100</v>
      </c>
      <c r="HF20" s="96">
        <f t="shared" si="68"/>
        <v>1.0952380952380953</v>
      </c>
      <c r="HG20" s="12">
        <v>5505</v>
      </c>
      <c r="HH20" s="17">
        <v>0</v>
      </c>
      <c r="HI20" s="17">
        <v>100</v>
      </c>
      <c r="HK20" s="85">
        <f t="shared" si="63"/>
        <v>0</v>
      </c>
      <c r="HL20" s="21">
        <v>5505</v>
      </c>
      <c r="HM20" s="21">
        <v>0</v>
      </c>
      <c r="HN20" s="12"/>
      <c r="HO20" s="21">
        <v>100</v>
      </c>
      <c r="HP20" s="90">
        <f t="shared" si="64"/>
        <v>0</v>
      </c>
      <c r="HQ20" s="173">
        <v>5505</v>
      </c>
      <c r="HR20" s="17">
        <v>4</v>
      </c>
      <c r="HS20" s="12"/>
      <c r="HT20" s="17">
        <v>100</v>
      </c>
      <c r="HU20" s="86">
        <f t="shared" si="65"/>
        <v>7.2661217075386012E-4</v>
      </c>
      <c r="HV20" s="12">
        <v>6538</v>
      </c>
      <c r="HW20" s="12">
        <v>1117</v>
      </c>
      <c r="HX20" s="26">
        <f t="shared" si="45"/>
        <v>0.1708473539308657</v>
      </c>
      <c r="HY20" s="12">
        <v>885</v>
      </c>
      <c r="HZ20" s="12">
        <v>226</v>
      </c>
      <c r="IA20" s="26">
        <f t="shared" si="46"/>
        <v>0.25536723163841807</v>
      </c>
      <c r="IB20" s="12">
        <v>29</v>
      </c>
      <c r="IC20" s="12">
        <v>20</v>
      </c>
      <c r="ID20" s="26">
        <f t="shared" si="47"/>
        <v>0.68965517241379315</v>
      </c>
      <c r="IE20" s="12">
        <v>63</v>
      </c>
      <c r="IF20" s="12"/>
      <c r="IG20" s="51"/>
      <c r="IH20" s="51">
        <f t="shared" si="48"/>
        <v>6538</v>
      </c>
      <c r="II20" s="51">
        <f>VLOOKUP(A20,'[1]Prep 2021'!$A$1:$H$50,2,FALSE)</f>
        <v>1118</v>
      </c>
      <c r="IJ20" s="51"/>
      <c r="IK20" s="51">
        <f t="shared" si="49"/>
        <v>885</v>
      </c>
      <c r="IL20" s="51">
        <f>VLOOKUP(A20,'[1]Prep 2021'!$A$1:$H$50,3,FALSE)</f>
        <v>229</v>
      </c>
      <c r="IM20" s="51"/>
      <c r="IN20" s="51">
        <f t="shared" si="50"/>
        <v>29</v>
      </c>
      <c r="IO20" s="51">
        <f>VLOOKUP(A20,'[1]Prep 2021'!$A$1:$H$50,5,FALSE)</f>
        <v>20</v>
      </c>
      <c r="IP20" s="51"/>
      <c r="IQ20" s="51"/>
      <c r="IR20" s="51"/>
      <c r="IS20" s="51"/>
      <c r="IT20" s="12">
        <v>6538</v>
      </c>
      <c r="IU20" s="17">
        <f>VLOOKUP(A20,'[1]Prep all counties'!$A$1:$M$50,8,FALSE)</f>
        <v>1446</v>
      </c>
      <c r="IV20" s="12">
        <f t="shared" si="69"/>
        <v>22.116855307433468</v>
      </c>
      <c r="IW20" s="12">
        <v>885</v>
      </c>
      <c r="IX20" s="17">
        <f>VLOOKUP(A20,'[1]Prep all counties'!$A$1:$M$50,10,FALSE)</f>
        <v>477</v>
      </c>
      <c r="IY20" s="12">
        <f t="shared" si="70"/>
        <v>53.898305084745765</v>
      </c>
      <c r="IZ20" s="12">
        <v>29</v>
      </c>
      <c r="JA20" s="17">
        <f>VLOOKUP(A20,'[1]Prep all counties'!$A$1:$M$50,11,FALSE)</f>
        <v>57</v>
      </c>
      <c r="JB20" s="12">
        <v>100</v>
      </c>
      <c r="JC20" s="21">
        <v>63</v>
      </c>
      <c r="JD20" s="97"/>
      <c r="JE20" s="51"/>
      <c r="JF20" s="51">
        <v>75517.335231560486</v>
      </c>
      <c r="JG20" s="51">
        <v>12</v>
      </c>
      <c r="JH20" s="96">
        <f t="shared" si="52"/>
        <v>1.589039121044742E-4</v>
      </c>
      <c r="JI20" s="51">
        <f t="shared" si="53"/>
        <v>75517.335231560486</v>
      </c>
      <c r="JJ20" s="51">
        <f>VLOOKUP(A20,'[1]Prep 2021'!$A$1:$H$50,8,FALSE)</f>
        <v>32</v>
      </c>
      <c r="JK20" s="96"/>
      <c r="JL20" s="51">
        <v>75517.335231560486</v>
      </c>
      <c r="JM20" s="51">
        <f>VLOOKUP(A20,[1]PREP2!$A$1:$M$50,7,FALSE)</f>
        <v>39</v>
      </c>
      <c r="JN20" s="51"/>
      <c r="JO20" s="51">
        <v>144</v>
      </c>
      <c r="JP20" s="51">
        <v>188</v>
      </c>
      <c r="JQ20" s="51">
        <v>230</v>
      </c>
      <c r="JR20" s="51">
        <f t="shared" si="54"/>
        <v>1519</v>
      </c>
      <c r="JS20" s="51">
        <f t="shared" si="66"/>
        <v>1399</v>
      </c>
      <c r="JT20" s="51">
        <f t="shared" si="55"/>
        <v>2249</v>
      </c>
      <c r="JU20" s="96">
        <v>0.81979598245548979</v>
      </c>
      <c r="JV20" s="96">
        <v>0.99985270724091202</v>
      </c>
      <c r="JW20" s="96">
        <v>0.91417459709495885</v>
      </c>
      <c r="JX20" s="26">
        <v>0.81979598245548979</v>
      </c>
      <c r="JY20" s="26">
        <v>0.81967523244334473</v>
      </c>
      <c r="JZ20" s="98">
        <v>0.74932627536761143</v>
      </c>
      <c r="KA20" s="99">
        <v>0.96706944174018439</v>
      </c>
      <c r="KB20" s="100">
        <v>0.99977707805054761</v>
      </c>
      <c r="KC20" s="101">
        <v>94.5</v>
      </c>
      <c r="KD20" s="99">
        <f t="shared" si="56"/>
        <v>0.96706944174018439</v>
      </c>
      <c r="KE20" s="99">
        <v>0.92504618738105138</v>
      </c>
      <c r="KF20" s="99">
        <v>0.17390218606664601</v>
      </c>
      <c r="KG20" s="96">
        <v>0.97925734442844681</v>
      </c>
      <c r="KH20" s="59">
        <v>0.99960150895276556</v>
      </c>
      <c r="KI20" s="102">
        <v>94.4</v>
      </c>
      <c r="KJ20" s="26">
        <f t="shared" si="57"/>
        <v>0.97925734442844681</v>
      </c>
      <c r="KK20" s="26">
        <v>0.87826927505013619</v>
      </c>
      <c r="KL20" s="98">
        <v>0.6614037307736641</v>
      </c>
      <c r="KM20" s="103" t="s">
        <v>60</v>
      </c>
    </row>
    <row r="21" spans="1:299" x14ac:dyDescent="0.35">
      <c r="A21" s="15" t="s">
        <v>16</v>
      </c>
      <c r="B21" s="106">
        <v>1155574</v>
      </c>
      <c r="C21" s="49">
        <v>560942</v>
      </c>
      <c r="D21" s="49">
        <v>594609</v>
      </c>
      <c r="E21" s="50">
        <f t="shared" si="0"/>
        <v>943.37959903062347</v>
      </c>
      <c r="F21" s="51">
        <f t="shared" si="1"/>
        <v>1060.0186828584774</v>
      </c>
      <c r="G21" s="52">
        <v>7.1831999999999994</v>
      </c>
      <c r="H21" s="12">
        <v>4661.0973898283701</v>
      </c>
      <c r="I21" s="21">
        <v>1</v>
      </c>
      <c r="J21" s="11">
        <v>3.6461825898676898</v>
      </c>
      <c r="K21" s="21">
        <v>2627.6585442361502</v>
      </c>
      <c r="L21" s="21">
        <f t="shared" si="2"/>
        <v>2</v>
      </c>
      <c r="M21" s="53">
        <v>4.3558827794004786</v>
      </c>
      <c r="N21" s="12">
        <v>3117.2438032063787</v>
      </c>
      <c r="O21" s="54">
        <f t="shared" si="3"/>
        <v>1</v>
      </c>
      <c r="P21" s="55">
        <v>0.17262049999999998</v>
      </c>
      <c r="Q21" s="56">
        <v>0.1274122</v>
      </c>
      <c r="R21" s="57">
        <v>0.2169961</v>
      </c>
      <c r="S21" s="58">
        <v>0.1557232951200343</v>
      </c>
      <c r="T21" s="58">
        <v>0.124668839762655</v>
      </c>
      <c r="U21" s="58">
        <v>0.18459267712851299</v>
      </c>
      <c r="V21" s="55">
        <v>0.1546798788940302</v>
      </c>
      <c r="W21" s="56">
        <v>0.11243611620336</v>
      </c>
      <c r="X21" s="59">
        <v>0.187255434810224</v>
      </c>
      <c r="Y21" s="24">
        <v>4.1612670569254516E-2</v>
      </c>
      <c r="Z21" s="24">
        <v>3.3290136455403616E-2</v>
      </c>
      <c r="AA21" s="24">
        <v>0.57465599999999994</v>
      </c>
      <c r="AB21" s="12">
        <v>4661.0973898283701</v>
      </c>
      <c r="AC21" s="12">
        <v>2678.5275816492117</v>
      </c>
      <c r="AD21" s="12">
        <v>1982.5698081791584</v>
      </c>
      <c r="AE21" s="60">
        <f t="shared" si="4"/>
        <v>2.3414496765285803E-2</v>
      </c>
      <c r="AF21" s="61">
        <f t="shared" si="5"/>
        <v>1.8731597412228643E-2</v>
      </c>
      <c r="AG21" s="3">
        <f t="shared" si="6"/>
        <v>0.2916946071894152</v>
      </c>
      <c r="AH21" s="21">
        <v>2627.6585442361502</v>
      </c>
      <c r="AI21" s="12">
        <f t="shared" si="7"/>
        <v>766.47382688887444</v>
      </c>
      <c r="AJ21" s="62">
        <f t="shared" si="8"/>
        <v>1861.1847173472756</v>
      </c>
      <c r="AK21" s="60">
        <f t="shared" si="9"/>
        <v>2.8160629621288073E-2</v>
      </c>
      <c r="AL21" s="63">
        <f t="shared" si="10"/>
        <v>2.2528503697030459E-2</v>
      </c>
      <c r="AM21" s="3">
        <f t="shared" si="11"/>
        <v>0.34847062235203835</v>
      </c>
      <c r="AN21" s="12">
        <f t="shared" si="12"/>
        <v>3117.2438032063787</v>
      </c>
      <c r="AO21" s="12">
        <f t="shared" si="13"/>
        <v>1086.2678881263619</v>
      </c>
      <c r="AP21" s="62">
        <f t="shared" si="14"/>
        <v>2030.9759150800169</v>
      </c>
      <c r="AQ21" s="5" t="s">
        <v>235</v>
      </c>
      <c r="AR21" s="5"/>
      <c r="AS21" s="5" t="s">
        <v>61</v>
      </c>
      <c r="AT21" s="64">
        <v>61.6</v>
      </c>
      <c r="AU21" s="65">
        <v>55.6</v>
      </c>
      <c r="AV21" s="66">
        <v>66.599999999999994</v>
      </c>
      <c r="AW21" s="67">
        <v>28.6</v>
      </c>
      <c r="AX21" s="68">
        <v>50.9</v>
      </c>
      <c r="AY21" s="69">
        <v>8.3000000000000007</v>
      </c>
      <c r="AZ21" s="65">
        <v>43</v>
      </c>
      <c r="BA21" s="66">
        <v>29.9</v>
      </c>
      <c r="BB21" s="70">
        <v>64.7</v>
      </c>
      <c r="BC21" s="71">
        <v>65.099999999999994</v>
      </c>
      <c r="BD21" s="72">
        <v>64.3</v>
      </c>
      <c r="BE21" s="104">
        <v>53.3</v>
      </c>
      <c r="BF21" s="16">
        <v>5277</v>
      </c>
      <c r="BG21" s="12">
        <f t="shared" si="15"/>
        <v>9.4073897123053705</v>
      </c>
      <c r="BH21" s="12">
        <v>4025</v>
      </c>
      <c r="BI21" s="12">
        <f t="shared" si="16"/>
        <v>7.1754299018436845</v>
      </c>
      <c r="BJ21" s="17">
        <v>390</v>
      </c>
      <c r="BK21" s="75">
        <v>220</v>
      </c>
      <c r="BL21" s="75">
        <v>12.090159323844082</v>
      </c>
      <c r="BM21" s="75">
        <v>9.2216962816889207</v>
      </c>
      <c r="BN21" s="75">
        <f>VLOOKUP(A21,[1]Sheet6!$A$1:$D$49,2,FALSE)</f>
        <v>40974</v>
      </c>
      <c r="BO21" s="75">
        <v>39237</v>
      </c>
      <c r="BP21" s="75">
        <v>402</v>
      </c>
      <c r="BQ21" s="75">
        <v>6112</v>
      </c>
      <c r="BR21" s="75">
        <v>6514</v>
      </c>
      <c r="BS21" s="75">
        <v>2715</v>
      </c>
      <c r="BT21" s="76">
        <v>18.778287065063854</v>
      </c>
      <c r="BU21" s="76">
        <v>26.604975640693013</v>
      </c>
      <c r="BV21" s="76"/>
      <c r="BW21" s="76"/>
      <c r="BX21" s="76">
        <v>39891</v>
      </c>
      <c r="BY21" s="76">
        <v>40120</v>
      </c>
      <c r="BZ21" s="76">
        <v>348</v>
      </c>
      <c r="CA21" s="76">
        <v>6415</v>
      </c>
      <c r="CB21" s="76">
        <v>6763</v>
      </c>
      <c r="CC21" s="76">
        <v>15131</v>
      </c>
      <c r="CD21" s="76">
        <v>16.85692921236291</v>
      </c>
      <c r="CE21" s="76">
        <v>54.571286141575271</v>
      </c>
      <c r="CF21" s="75">
        <f t="shared" si="17"/>
        <v>43362</v>
      </c>
      <c r="CG21" s="2">
        <f t="shared" si="17"/>
        <v>37505</v>
      </c>
      <c r="CH21" s="2">
        <v>421</v>
      </c>
      <c r="CI21" s="2">
        <v>5899</v>
      </c>
      <c r="CJ21" s="75">
        <f t="shared" si="18"/>
        <v>6320</v>
      </c>
      <c r="CK21" s="2">
        <f>VLOOKUP(A21,'[1]KP 2021'!$A$1:$AK$51,37)</f>
        <v>14957</v>
      </c>
      <c r="CL21" s="77">
        <f t="shared" si="58"/>
        <v>0.16851086521797093</v>
      </c>
      <c r="CM21" s="77">
        <f t="shared" si="59"/>
        <v>0.56731102519664045</v>
      </c>
      <c r="CN21" s="17">
        <v>125627</v>
      </c>
      <c r="CO21" s="17">
        <v>43219</v>
      </c>
      <c r="CP21" s="17">
        <v>82408</v>
      </c>
      <c r="CQ21" s="12">
        <v>65.597363624061714</v>
      </c>
      <c r="CR21" s="78">
        <v>34</v>
      </c>
      <c r="CS21" s="79">
        <v>43.09225</v>
      </c>
      <c r="CT21" s="79">
        <v>13.302414045600001</v>
      </c>
      <c r="CU21" s="79">
        <v>23.180050000000001</v>
      </c>
      <c r="CV21" s="80">
        <v>46595</v>
      </c>
      <c r="CW21" s="80">
        <v>34689</v>
      </c>
      <c r="CX21" s="80">
        <v>31594</v>
      </c>
      <c r="CY21" s="81">
        <f t="shared" si="19"/>
        <v>67.805558536323645</v>
      </c>
      <c r="CZ21" s="80">
        <v>5792.4594611923576</v>
      </c>
      <c r="DA21" s="80">
        <v>5523</v>
      </c>
      <c r="DB21" s="80">
        <v>5359</v>
      </c>
      <c r="DC21" s="80"/>
      <c r="DD21" s="80">
        <v>39891</v>
      </c>
      <c r="DE21" s="80">
        <v>40120</v>
      </c>
      <c r="DF21" s="80">
        <v>37079</v>
      </c>
      <c r="DG21" s="82">
        <f t="shared" si="20"/>
        <v>0.92950790905216718</v>
      </c>
      <c r="DH21" s="80">
        <v>4905.9004093679614</v>
      </c>
      <c r="DI21" s="80">
        <v>4743</v>
      </c>
      <c r="DJ21" s="80">
        <v>4734</v>
      </c>
      <c r="DK21" s="80">
        <f t="shared" si="21"/>
        <v>0.96496047717566535</v>
      </c>
      <c r="DL21" s="81">
        <f t="shared" si="22"/>
        <v>92.516832200615326</v>
      </c>
      <c r="DM21" s="83">
        <v>43362</v>
      </c>
      <c r="DN21" s="84">
        <v>37505</v>
      </c>
      <c r="DO21" s="17">
        <v>29576</v>
      </c>
      <c r="DP21" s="85">
        <f t="shared" si="23"/>
        <v>0.68207186015405197</v>
      </c>
      <c r="DQ21" s="12">
        <v>5866.1370441068921</v>
      </c>
      <c r="DR21" s="17">
        <v>4053</v>
      </c>
      <c r="DS21" s="84">
        <v>3931</v>
      </c>
      <c r="DT21" s="51">
        <f t="shared" si="24"/>
        <v>67.011731407623245</v>
      </c>
      <c r="DU21" s="51">
        <v>139098</v>
      </c>
      <c r="DV21" s="51">
        <f>VLOOKUP(A21,[2]Sheet1!$A$1:$F$49,6,FALSE)</f>
        <v>81012.974279556118</v>
      </c>
      <c r="DW21" s="51">
        <v>60099</v>
      </c>
      <c r="DX21" s="51">
        <v>100</v>
      </c>
      <c r="DY21" s="86">
        <f t="shared" si="25"/>
        <v>0.74184413712071517</v>
      </c>
      <c r="DZ21" s="87">
        <v>139098</v>
      </c>
      <c r="EA21" s="87">
        <f t="shared" si="60"/>
        <v>81012.974279556118</v>
      </c>
      <c r="EB21" s="87">
        <v>38693</v>
      </c>
      <c r="EC21" s="86">
        <v>1</v>
      </c>
      <c r="ED21" s="86">
        <f t="shared" si="26"/>
        <v>0.47761485544870685</v>
      </c>
      <c r="EE21" s="178">
        <f>VLOOKUP(A21,'[3]County 15 24 population'!$A$1:$J$50,10,FALSE)</f>
        <v>139098</v>
      </c>
      <c r="EF21" s="178">
        <v>81012.974279556118</v>
      </c>
      <c r="EG21" s="178">
        <v>31779</v>
      </c>
      <c r="EH21" s="12">
        <v>100</v>
      </c>
      <c r="EI21" s="12">
        <f t="shared" si="61"/>
        <v>39.227050089950261</v>
      </c>
      <c r="EJ21" s="184">
        <v>129153</v>
      </c>
      <c r="EK21" s="184">
        <v>56805.678431249806</v>
      </c>
      <c r="EL21" s="184">
        <v>35045</v>
      </c>
      <c r="EM21" s="21">
        <v>100</v>
      </c>
      <c r="EN21" s="88">
        <f t="shared" si="27"/>
        <v>0.61692776088246004</v>
      </c>
      <c r="EO21" s="89">
        <v>129153</v>
      </c>
      <c r="EP21" s="89">
        <v>56805.678431249806</v>
      </c>
      <c r="EQ21" s="172">
        <v>26509</v>
      </c>
      <c r="ER21" s="85">
        <v>1</v>
      </c>
      <c r="ES21" s="85">
        <f t="shared" si="28"/>
        <v>0.46666109325818617</v>
      </c>
      <c r="ET21" s="12">
        <v>129153</v>
      </c>
      <c r="EU21" s="12">
        <v>56805.678431249806</v>
      </c>
      <c r="EV21" s="178">
        <v>20637</v>
      </c>
      <c r="EW21" s="12">
        <v>100</v>
      </c>
      <c r="EX21" s="85">
        <f t="shared" si="62"/>
        <v>0.36329114570784216</v>
      </c>
      <c r="EY21" s="21">
        <v>5277</v>
      </c>
      <c r="EZ21" s="21">
        <v>6238</v>
      </c>
      <c r="FA21" s="21">
        <v>100</v>
      </c>
      <c r="FB21" s="21">
        <f t="shared" si="29"/>
        <v>118.21110479439074</v>
      </c>
      <c r="FC21" s="21">
        <f t="shared" si="30"/>
        <v>5277</v>
      </c>
      <c r="FD21" s="21">
        <f>VLOOKUP(A21,'[1]KP 2021'!$A$1:$O$51,6,FALSE)</f>
        <v>4271</v>
      </c>
      <c r="FE21" s="21">
        <v>100</v>
      </c>
      <c r="FF21" s="90">
        <f t="shared" si="31"/>
        <v>0.80936137957172638</v>
      </c>
      <c r="FG21" s="91">
        <v>5277</v>
      </c>
      <c r="FH21" s="179">
        <v>5323</v>
      </c>
      <c r="FI21" s="12">
        <v>100</v>
      </c>
      <c r="FJ21" s="92">
        <f t="shared" si="32"/>
        <v>1.0087170740951299</v>
      </c>
      <c r="FK21" s="75">
        <v>4025</v>
      </c>
      <c r="FL21" s="75">
        <v>4794</v>
      </c>
      <c r="FM21" s="75">
        <v>100</v>
      </c>
      <c r="FN21" s="92">
        <f t="shared" si="33"/>
        <v>1.1910559006211181</v>
      </c>
      <c r="FO21" s="76">
        <f t="shared" si="34"/>
        <v>4025</v>
      </c>
      <c r="FP21" s="76">
        <f>VLOOKUP(A21,'[1]KP 2021'!$A$1:$O$51,15,FALSE)</f>
        <v>4024</v>
      </c>
      <c r="FQ21" s="92">
        <v>1</v>
      </c>
      <c r="FR21" s="92">
        <f t="shared" si="35"/>
        <v>0.99975155279503103</v>
      </c>
      <c r="FS21" s="12">
        <v>4025</v>
      </c>
      <c r="FT21" s="179">
        <v>5192</v>
      </c>
      <c r="FU21" s="93">
        <v>100</v>
      </c>
      <c r="FV21" s="92">
        <f t="shared" si="36"/>
        <v>1.2899378881987578</v>
      </c>
      <c r="FW21" s="75">
        <v>390</v>
      </c>
      <c r="FX21" s="75">
        <v>335</v>
      </c>
      <c r="FY21" s="75">
        <v>100</v>
      </c>
      <c r="FZ21" s="92">
        <f t="shared" si="37"/>
        <v>0.85897435897435892</v>
      </c>
      <c r="GA21" s="94">
        <f t="shared" si="38"/>
        <v>390</v>
      </c>
      <c r="GB21" s="76">
        <f>VLOOKUP(A21,'[1]PWID 2021'!$A$1:$F$50,6,FALSE)</f>
        <v>147</v>
      </c>
      <c r="GC21" s="92">
        <v>1</v>
      </c>
      <c r="GD21" s="92">
        <f t="shared" si="39"/>
        <v>0.37692307692307692</v>
      </c>
      <c r="GE21" s="17">
        <f>VLOOKUP(A21,'[4]KPSE post county TWG'!$A$4:$U$52,16,FALSE)</f>
        <v>390</v>
      </c>
      <c r="GF21" s="179">
        <v>408</v>
      </c>
      <c r="GG21" s="76">
        <v>100</v>
      </c>
      <c r="GH21" s="92">
        <f t="shared" si="67"/>
        <v>1.0461538461538462</v>
      </c>
      <c r="GI21" s="75">
        <v>390</v>
      </c>
      <c r="GJ21" s="76">
        <v>214</v>
      </c>
      <c r="GK21" s="92">
        <v>1</v>
      </c>
      <c r="GL21" s="92">
        <f t="shared" si="40"/>
        <v>0.54871794871794877</v>
      </c>
      <c r="GM21" s="76">
        <f t="shared" si="41"/>
        <v>390</v>
      </c>
      <c r="GN21" s="76">
        <v>296</v>
      </c>
      <c r="GO21" s="92">
        <v>1</v>
      </c>
      <c r="GP21" s="92">
        <f t="shared" si="42"/>
        <v>0.75897435897435894</v>
      </c>
      <c r="GQ21" s="75">
        <v>390</v>
      </c>
      <c r="GR21" s="76">
        <f>VLOOKUP(A21,[5]Sheet1!$A$1:$B$9,2,FALSE)</f>
        <v>380</v>
      </c>
      <c r="GS21" s="92">
        <v>1</v>
      </c>
      <c r="GT21" s="92">
        <f t="shared" si="43"/>
        <v>0.97435897435897434</v>
      </c>
      <c r="GU21" s="76">
        <v>220</v>
      </c>
      <c r="GV21" s="17">
        <v>43</v>
      </c>
      <c r="GW21" s="25">
        <v>100</v>
      </c>
      <c r="GX21" s="95">
        <f t="shared" si="44"/>
        <v>0.19545454545454546</v>
      </c>
      <c r="GY21" s="96"/>
      <c r="GZ21" s="96"/>
      <c r="HA21" s="96"/>
      <c r="HB21" s="96"/>
      <c r="HC21" s="76">
        <v>220</v>
      </c>
      <c r="HD21" s="4">
        <v>145</v>
      </c>
      <c r="HE21" s="25">
        <v>100</v>
      </c>
      <c r="HF21" s="96">
        <f t="shared" si="68"/>
        <v>0.65909090909090906</v>
      </c>
      <c r="HG21" s="12">
        <v>166816</v>
      </c>
      <c r="HH21" s="17">
        <v>62258</v>
      </c>
      <c r="HI21" s="17">
        <v>100</v>
      </c>
      <c r="HK21" s="85">
        <f t="shared" si="63"/>
        <v>0.37321360061385001</v>
      </c>
      <c r="HL21" s="21">
        <v>166816</v>
      </c>
      <c r="HM21" s="21">
        <v>69293</v>
      </c>
      <c r="HN21" s="12"/>
      <c r="HO21" s="21">
        <v>100</v>
      </c>
      <c r="HP21" s="90">
        <f t="shared" si="64"/>
        <v>0.41538581431037791</v>
      </c>
      <c r="HQ21" s="173">
        <v>166816</v>
      </c>
      <c r="HR21" s="17">
        <v>88016</v>
      </c>
      <c r="HS21" s="12"/>
      <c r="HT21" s="17">
        <v>100</v>
      </c>
      <c r="HU21" s="86">
        <f t="shared" si="65"/>
        <v>0.52762324956838669</v>
      </c>
      <c r="HV21" s="12">
        <v>5277</v>
      </c>
      <c r="HW21" s="12">
        <v>437</v>
      </c>
      <c r="HX21" s="26">
        <f t="shared" si="45"/>
        <v>8.2812203903733186E-2</v>
      </c>
      <c r="HY21" s="12">
        <v>4025</v>
      </c>
      <c r="HZ21" s="12">
        <v>390</v>
      </c>
      <c r="IA21" s="26">
        <f t="shared" si="46"/>
        <v>9.6894409937888198E-2</v>
      </c>
      <c r="IB21" s="12">
        <v>390</v>
      </c>
      <c r="IC21" s="12">
        <v>150</v>
      </c>
      <c r="ID21" s="26">
        <f t="shared" si="47"/>
        <v>0.38461538461538464</v>
      </c>
      <c r="IE21" s="12">
        <v>220</v>
      </c>
      <c r="IF21" s="12"/>
      <c r="IG21" s="51"/>
      <c r="IH21" s="51">
        <f t="shared" si="48"/>
        <v>5277</v>
      </c>
      <c r="II21" s="51">
        <f>VLOOKUP(A21,'[1]Prep 2021'!$A$1:$H$50,2,FALSE)</f>
        <v>471</v>
      </c>
      <c r="IJ21" s="51"/>
      <c r="IK21" s="51">
        <f t="shared" si="49"/>
        <v>4025</v>
      </c>
      <c r="IL21" s="51">
        <f>VLOOKUP(A21,'[1]Prep 2021'!$A$1:$H$50,3,FALSE)</f>
        <v>392</v>
      </c>
      <c r="IM21" s="51"/>
      <c r="IN21" s="51">
        <f t="shared" si="50"/>
        <v>390</v>
      </c>
      <c r="IO21" s="51">
        <f>VLOOKUP(A21,'[1]Prep 2021'!$A$1:$H$50,5,FALSE)</f>
        <v>150</v>
      </c>
      <c r="IP21" s="51"/>
      <c r="IQ21" s="51"/>
      <c r="IR21" s="51"/>
      <c r="IS21" s="51"/>
      <c r="IT21" s="12">
        <v>5277</v>
      </c>
      <c r="IU21" s="17">
        <f>VLOOKUP(A21,'[1]Prep all counties'!$A$1:$M$50,8,FALSE)</f>
        <v>454</v>
      </c>
      <c r="IV21" s="12">
        <f t="shared" si="69"/>
        <v>8.6033731286715938</v>
      </c>
      <c r="IW21" s="12">
        <v>4025</v>
      </c>
      <c r="IX21" s="17">
        <f>VLOOKUP(A21,'[1]Prep all counties'!$A$1:$M$50,10,FALSE)</f>
        <v>1241</v>
      </c>
      <c r="IY21" s="12">
        <f t="shared" si="70"/>
        <v>30.832298136645964</v>
      </c>
      <c r="IZ21" s="12">
        <v>390</v>
      </c>
      <c r="JA21" s="17">
        <f>VLOOKUP(A21,'[1]Prep all counties'!$A$1:$M$50,11,FALSE)</f>
        <v>66</v>
      </c>
      <c r="JB21" s="12">
        <f>JA21/IZ21*100</f>
        <v>16.923076923076923</v>
      </c>
      <c r="JC21" s="21">
        <v>220</v>
      </c>
      <c r="JD21" s="97"/>
      <c r="JE21" s="51"/>
      <c r="JF21" s="51">
        <v>81012.974279556118</v>
      </c>
      <c r="JG21" s="51">
        <v>1385</v>
      </c>
      <c r="JH21" s="96">
        <f t="shared" si="52"/>
        <v>1.7096027053897577E-2</v>
      </c>
      <c r="JI21" s="51">
        <f t="shared" si="53"/>
        <v>81012.974279556118</v>
      </c>
      <c r="JJ21" s="51">
        <f>VLOOKUP(A21,'[1]Prep 2021'!$A$1:$H$50,8,FALSE)</f>
        <v>2760</v>
      </c>
      <c r="JK21" s="96"/>
      <c r="JL21" s="51">
        <v>81012.974279556118</v>
      </c>
      <c r="JM21" s="51">
        <f>VLOOKUP(A21,[1]PREP2!$A$1:$M$50,7,FALSE)</f>
        <v>1905</v>
      </c>
      <c r="JN21" s="51"/>
      <c r="JO21" s="51">
        <v>1276</v>
      </c>
      <c r="JP21" s="51">
        <v>1221</v>
      </c>
      <c r="JQ21" s="51">
        <v>901</v>
      </c>
      <c r="JR21" s="51">
        <f t="shared" si="54"/>
        <v>3638</v>
      </c>
      <c r="JS21" s="51">
        <f t="shared" si="66"/>
        <v>3773</v>
      </c>
      <c r="JT21" s="51">
        <f t="shared" si="55"/>
        <v>4567</v>
      </c>
      <c r="JU21" s="96">
        <v>0.82282332216871656</v>
      </c>
      <c r="JV21" s="96">
        <v>0.99983943481053306</v>
      </c>
      <c r="JW21" s="96">
        <v>1.0794300804739219</v>
      </c>
      <c r="JX21" s="26">
        <v>0.82282332216871656</v>
      </c>
      <c r="JY21" s="26">
        <v>0.82269120538609475</v>
      </c>
      <c r="JZ21" s="98">
        <v>0.88803763403509994</v>
      </c>
      <c r="KA21" s="99">
        <v>0.97701051255601357</v>
      </c>
      <c r="KB21" s="100">
        <v>0.99948964586613154</v>
      </c>
      <c r="KC21" s="101">
        <v>95.7</v>
      </c>
      <c r="KD21" s="99">
        <f t="shared" si="56"/>
        <v>0.97701051255601357</v>
      </c>
      <c r="KE21" s="99">
        <v>0.9270057005407053</v>
      </c>
      <c r="KF21" s="99">
        <v>0.23566853707481125</v>
      </c>
      <c r="KG21" s="96">
        <v>0.98085175455171136</v>
      </c>
      <c r="KH21" s="59">
        <v>0.99972276377685165</v>
      </c>
      <c r="KI21" s="102">
        <v>95.5</v>
      </c>
      <c r="KJ21" s="26">
        <f t="shared" si="57"/>
        <v>0.98085175455171136</v>
      </c>
      <c r="KK21" s="26">
        <v>0.85966479789506989</v>
      </c>
      <c r="KL21" s="98">
        <v>0.6109020895093924</v>
      </c>
      <c r="KM21" s="103" t="s">
        <v>62</v>
      </c>
    </row>
    <row r="22" spans="1:299" x14ac:dyDescent="0.35">
      <c r="A22" s="14" t="s">
        <v>17</v>
      </c>
      <c r="B22" s="48">
        <v>1136187</v>
      </c>
      <c r="C22" s="49">
        <v>549003</v>
      </c>
      <c r="D22" s="49">
        <v>587151</v>
      </c>
      <c r="E22" s="50">
        <f t="shared" si="0"/>
        <v>935.02863828895795</v>
      </c>
      <c r="F22" s="51">
        <f t="shared" si="1"/>
        <v>1069.4859590931196</v>
      </c>
      <c r="G22" s="52">
        <v>0.75459999999999994</v>
      </c>
      <c r="H22" s="12">
        <v>581.5737356247331</v>
      </c>
      <c r="I22" s="21">
        <v>21</v>
      </c>
      <c r="J22" s="11">
        <v>0.63135539626565462</v>
      </c>
      <c r="K22" s="21">
        <v>523.76618360210819</v>
      </c>
      <c r="L22" s="21">
        <f t="shared" si="2"/>
        <v>25</v>
      </c>
      <c r="M22" s="53">
        <v>0.71360522029546625</v>
      </c>
      <c r="N22" s="12">
        <v>613.50454114635772</v>
      </c>
      <c r="O22" s="54">
        <f t="shared" si="3"/>
        <v>25</v>
      </c>
      <c r="P22" s="55">
        <v>3.8096999999999999E-2</v>
      </c>
      <c r="Q22" s="56">
        <v>2.0806900000000003E-2</v>
      </c>
      <c r="R22" s="57">
        <v>5.3006000000000005E-2</v>
      </c>
      <c r="S22" s="58">
        <v>3.27121236397113E-2</v>
      </c>
      <c r="T22" s="58">
        <v>1.75615851675897E-2</v>
      </c>
      <c r="U22" s="58">
        <v>4.7045469388367601E-2</v>
      </c>
      <c r="V22" s="55">
        <v>3.2854008785136134E-2</v>
      </c>
      <c r="W22" s="56">
        <v>1.6285730717634801E-2</v>
      </c>
      <c r="X22" s="59">
        <v>4.60003025822599E-2</v>
      </c>
      <c r="Y22" s="24">
        <v>1.9807333910806624E-2</v>
      </c>
      <c r="Z22" s="24">
        <v>1.5845867128645299E-2</v>
      </c>
      <c r="AA22" s="24">
        <v>6.0367999999999991E-2</v>
      </c>
      <c r="AB22" s="12">
        <v>581.5737356247331</v>
      </c>
      <c r="AC22" s="12">
        <v>35.108443272193881</v>
      </c>
      <c r="AD22" s="12">
        <v>546.46529235253922</v>
      </c>
      <c r="AE22" s="60">
        <f t="shared" si="4"/>
        <v>1.9300348800932409E-2</v>
      </c>
      <c r="AF22" s="61">
        <f t="shared" si="5"/>
        <v>1.5440279040745927E-2</v>
      </c>
      <c r="AG22" s="3">
        <f t="shared" si="6"/>
        <v>5.0508431701252382E-2</v>
      </c>
      <c r="AH22" s="21">
        <v>523.76618360210819</v>
      </c>
      <c r="AI22" s="12">
        <f t="shared" si="7"/>
        <v>26.454608511892697</v>
      </c>
      <c r="AJ22" s="62">
        <f t="shared" si="8"/>
        <v>497.31157509021551</v>
      </c>
      <c r="AK22" s="60">
        <f t="shared" si="9"/>
        <v>2.1720491552870001E-2</v>
      </c>
      <c r="AL22" s="63">
        <f t="shared" si="10"/>
        <v>1.7376393242296E-2</v>
      </c>
      <c r="AM22" s="3">
        <f t="shared" si="11"/>
        <v>5.7088417623637297E-2</v>
      </c>
      <c r="AN22" s="12">
        <f t="shared" si="12"/>
        <v>613.50454114635772</v>
      </c>
      <c r="AO22" s="12">
        <f t="shared" si="13"/>
        <v>35.024003458961239</v>
      </c>
      <c r="AP22" s="62">
        <f t="shared" si="14"/>
        <v>578.48053768739646</v>
      </c>
      <c r="AQ22" s="5" t="s">
        <v>62</v>
      </c>
      <c r="AR22" s="5"/>
      <c r="AS22" s="5" t="s">
        <v>62</v>
      </c>
      <c r="AT22" s="64">
        <v>40.700000000000003</v>
      </c>
      <c r="AU22" s="65">
        <v>29.2</v>
      </c>
      <c r="AV22" s="66">
        <v>51.1</v>
      </c>
      <c r="AW22" s="67">
        <v>22.4</v>
      </c>
      <c r="AX22" s="68">
        <v>35.4</v>
      </c>
      <c r="AY22" s="69">
        <v>8.5</v>
      </c>
      <c r="AZ22" s="65">
        <v>39.6</v>
      </c>
      <c r="BA22" s="66">
        <v>23.3</v>
      </c>
      <c r="BB22" s="70">
        <v>53.6</v>
      </c>
      <c r="BC22" s="71">
        <v>67</v>
      </c>
      <c r="BD22" s="72">
        <v>36.9</v>
      </c>
      <c r="BE22" s="104">
        <v>98.9</v>
      </c>
      <c r="BF22" s="16">
        <v>2972</v>
      </c>
      <c r="BG22" s="12">
        <f t="shared" si="15"/>
        <v>5.4134494711322168</v>
      </c>
      <c r="BH22" s="12">
        <v>500</v>
      </c>
      <c r="BI22" s="12">
        <f t="shared" si="16"/>
        <v>0.91074183565481426</v>
      </c>
      <c r="BJ22" s="17">
        <v>387</v>
      </c>
      <c r="BK22" s="75">
        <v>37</v>
      </c>
      <c r="BL22" s="75">
        <v>6.2712176335119914</v>
      </c>
      <c r="BM22" s="75">
        <v>1.0550500729327037</v>
      </c>
      <c r="BN22" s="75">
        <f>VLOOKUP(A22,[1]Sheet6!$A$1:$D$49,2,FALSE)</f>
        <v>33688</v>
      </c>
      <c r="BO22" s="75">
        <v>28528</v>
      </c>
      <c r="BP22" s="75">
        <v>289</v>
      </c>
      <c r="BQ22" s="75">
        <v>6179</v>
      </c>
      <c r="BR22" s="75">
        <v>6468</v>
      </c>
      <c r="BS22" s="75">
        <v>2322</v>
      </c>
      <c r="BT22" s="76">
        <v>29.4</v>
      </c>
      <c r="BU22" s="76">
        <v>39.954545454545453</v>
      </c>
      <c r="BV22" s="76"/>
      <c r="BW22" s="76"/>
      <c r="BX22" s="76">
        <v>34604</v>
      </c>
      <c r="BY22" s="76">
        <v>31770</v>
      </c>
      <c r="BZ22" s="76">
        <v>382</v>
      </c>
      <c r="CA22" s="76">
        <v>7284</v>
      </c>
      <c r="CB22" s="76">
        <v>7666</v>
      </c>
      <c r="CC22" s="76">
        <v>12727</v>
      </c>
      <c r="CD22" s="76">
        <v>24.129682090022033</v>
      </c>
      <c r="CE22" s="76">
        <v>64.18948693736229</v>
      </c>
      <c r="CF22" s="75">
        <f t="shared" si="17"/>
        <v>35572</v>
      </c>
      <c r="CG22" s="2">
        <f t="shared" si="17"/>
        <v>29179</v>
      </c>
      <c r="CH22" s="2">
        <v>316</v>
      </c>
      <c r="CI22" s="2">
        <v>6391</v>
      </c>
      <c r="CJ22" s="75">
        <f t="shared" si="18"/>
        <v>6707</v>
      </c>
      <c r="CK22" s="2">
        <f>VLOOKUP(A22,'[1]KP 2021'!$A$1:$AK$51,37)</f>
        <v>11823</v>
      </c>
      <c r="CL22" s="77">
        <f t="shared" si="58"/>
        <v>0.22985708900236471</v>
      </c>
      <c r="CM22" s="77">
        <f t="shared" si="59"/>
        <v>0.63504575208197678</v>
      </c>
      <c r="CN22" s="17">
        <v>145983</v>
      </c>
      <c r="CO22" s="17">
        <v>47654</v>
      </c>
      <c r="CP22" s="17">
        <v>98329</v>
      </c>
      <c r="CQ22" s="12">
        <v>67.356473013981073</v>
      </c>
      <c r="CR22" s="78">
        <v>19.3</v>
      </c>
      <c r="CS22" s="105">
        <v>26.15099</v>
      </c>
      <c r="CT22" s="79">
        <v>9.4581851046000001</v>
      </c>
      <c r="CU22" s="79">
        <v>19.898470000000003</v>
      </c>
      <c r="CV22" s="80">
        <v>43977</v>
      </c>
      <c r="CW22" s="80">
        <v>22000</v>
      </c>
      <c r="CX22" s="80">
        <v>22399</v>
      </c>
      <c r="CY22" s="81">
        <f t="shared" si="19"/>
        <v>50.933442481297043</v>
      </c>
      <c r="CZ22" s="80">
        <v>810.62205547988322</v>
      </c>
      <c r="DA22" s="80">
        <v>703</v>
      </c>
      <c r="DB22" s="80">
        <v>610</v>
      </c>
      <c r="DC22" s="80"/>
      <c r="DD22" s="80">
        <v>34604</v>
      </c>
      <c r="DE22" s="80">
        <v>31770</v>
      </c>
      <c r="DF22" s="80">
        <v>26639</v>
      </c>
      <c r="DG22" s="82">
        <f t="shared" si="20"/>
        <v>0.76982429776904404</v>
      </c>
      <c r="DH22" s="80">
        <v>773.2353616133056</v>
      </c>
      <c r="DI22" s="80">
        <v>501</v>
      </c>
      <c r="DJ22" s="80">
        <v>486</v>
      </c>
      <c r="DK22" s="80">
        <f t="shared" si="21"/>
        <v>0.62852790253409052</v>
      </c>
      <c r="DL22" s="81">
        <f t="shared" si="22"/>
        <v>75.250851599255313</v>
      </c>
      <c r="DM22" s="83">
        <v>35572</v>
      </c>
      <c r="DN22" s="84">
        <v>29179</v>
      </c>
      <c r="DO22" s="17">
        <v>20726</v>
      </c>
      <c r="DP22" s="85">
        <f t="shared" si="23"/>
        <v>0.58264927471044636</v>
      </c>
      <c r="DQ22" s="12">
        <v>760.53108736507738</v>
      </c>
      <c r="DR22" s="17">
        <v>444</v>
      </c>
      <c r="DS22" s="84">
        <v>437</v>
      </c>
      <c r="DT22" s="51">
        <f t="shared" si="24"/>
        <v>57.459847106845096</v>
      </c>
      <c r="DU22" s="51">
        <v>129114</v>
      </c>
      <c r="DV22" s="51">
        <f>VLOOKUP(A22,[2]Sheet1!$A$1:$F$49,6,FALSE)</f>
        <v>59128.018989288088</v>
      </c>
      <c r="DW22" s="51">
        <v>23525</v>
      </c>
      <c r="DX22" s="51">
        <v>100</v>
      </c>
      <c r="DY22" s="86">
        <f t="shared" si="25"/>
        <v>0.39786551963227285</v>
      </c>
      <c r="DZ22" s="87">
        <v>129114</v>
      </c>
      <c r="EA22" s="87">
        <f t="shared" si="60"/>
        <v>59128.018989288088</v>
      </c>
      <c r="EB22" s="87">
        <v>16489</v>
      </c>
      <c r="EC22" s="86">
        <v>1</v>
      </c>
      <c r="ED22" s="86">
        <f t="shared" si="26"/>
        <v>0.27886948153949187</v>
      </c>
      <c r="EE22" s="178">
        <f>VLOOKUP(A22,'[3]County 15 24 population'!$A$1:$J$50,10,FALSE)</f>
        <v>129114</v>
      </c>
      <c r="EF22" s="178">
        <v>59128.018989288088</v>
      </c>
      <c r="EG22" s="178">
        <v>11282</v>
      </c>
      <c r="EH22" s="12">
        <v>100</v>
      </c>
      <c r="EI22" s="12">
        <f t="shared" si="61"/>
        <v>19.080632486679285</v>
      </c>
      <c r="EJ22" s="184">
        <v>133419</v>
      </c>
      <c r="EK22" s="184">
        <v>41189.507623361598</v>
      </c>
      <c r="EL22" s="184">
        <v>8721</v>
      </c>
      <c r="EM22" s="21">
        <v>100</v>
      </c>
      <c r="EN22" s="88">
        <f t="shared" si="27"/>
        <v>0.21172867808338838</v>
      </c>
      <c r="EO22" s="89">
        <v>133419</v>
      </c>
      <c r="EP22" s="89">
        <v>41189.507623361598</v>
      </c>
      <c r="EQ22" s="172">
        <v>7205</v>
      </c>
      <c r="ER22" s="85">
        <v>1</v>
      </c>
      <c r="ES22" s="85">
        <f t="shared" si="28"/>
        <v>0.17492318834890647</v>
      </c>
      <c r="ET22" s="12">
        <v>133419</v>
      </c>
      <c r="EU22" s="12">
        <v>41189.507623361598</v>
      </c>
      <c r="EV22" s="178">
        <v>4504</v>
      </c>
      <c r="EW22" s="12">
        <v>100</v>
      </c>
      <c r="EX22" s="85">
        <f t="shared" si="62"/>
        <v>0.10934823599215472</v>
      </c>
      <c r="EY22" s="21">
        <v>2972</v>
      </c>
      <c r="EZ22" s="21">
        <v>1656</v>
      </c>
      <c r="FA22" s="21">
        <v>100</v>
      </c>
      <c r="FB22" s="21">
        <f t="shared" si="29"/>
        <v>55.720053835800812</v>
      </c>
      <c r="FC22" s="21">
        <f t="shared" si="30"/>
        <v>2972</v>
      </c>
      <c r="FD22" s="21">
        <f>VLOOKUP(A22,'[1]KP 2021'!$A$1:$O$51,6,FALSE)</f>
        <v>1516</v>
      </c>
      <c r="FE22" s="21">
        <v>100</v>
      </c>
      <c r="FF22" s="90">
        <f t="shared" si="31"/>
        <v>0.51009421265141319</v>
      </c>
      <c r="FG22" s="91">
        <v>2972</v>
      </c>
      <c r="FH22" s="179">
        <v>1762</v>
      </c>
      <c r="FI22" s="12">
        <v>100</v>
      </c>
      <c r="FJ22" s="92">
        <f t="shared" si="32"/>
        <v>0.59286675639300135</v>
      </c>
      <c r="FK22" s="75">
        <v>500</v>
      </c>
      <c r="FL22" s="75">
        <v>652</v>
      </c>
      <c r="FM22" s="75">
        <v>100</v>
      </c>
      <c r="FN22" s="92">
        <f t="shared" si="33"/>
        <v>1.304</v>
      </c>
      <c r="FO22" s="76">
        <f t="shared" si="34"/>
        <v>500</v>
      </c>
      <c r="FP22" s="76">
        <f>VLOOKUP(A22,'[1]KP 2021'!$A$1:$O$51,15,FALSE)</f>
        <v>337</v>
      </c>
      <c r="FQ22" s="92">
        <v>1</v>
      </c>
      <c r="FR22" s="92">
        <f t="shared" si="35"/>
        <v>0.67400000000000004</v>
      </c>
      <c r="FS22" s="12">
        <v>500</v>
      </c>
      <c r="FT22" s="179">
        <v>865</v>
      </c>
      <c r="FU22" s="93">
        <v>100</v>
      </c>
      <c r="FV22" s="92">
        <f t="shared" si="36"/>
        <v>1.73</v>
      </c>
      <c r="FW22" s="75">
        <v>387</v>
      </c>
      <c r="FX22" s="75">
        <v>0</v>
      </c>
      <c r="FY22" s="75">
        <v>100</v>
      </c>
      <c r="FZ22" s="92">
        <f t="shared" si="37"/>
        <v>0</v>
      </c>
      <c r="GA22" s="94">
        <f t="shared" si="38"/>
        <v>387</v>
      </c>
      <c r="GB22" s="76">
        <f>VLOOKUP(A22,'[1]PWID 2021'!$A$1:$F$50,6,FALSE)</f>
        <v>0</v>
      </c>
      <c r="GC22" s="92">
        <v>1</v>
      </c>
      <c r="GD22" s="92">
        <f t="shared" si="39"/>
        <v>0</v>
      </c>
      <c r="GE22" s="17">
        <f>VLOOKUP(A22,'[4]KPSE post county TWG'!$A$4:$U$52,16,FALSE)</f>
        <v>387</v>
      </c>
      <c r="GF22" s="179">
        <v>0</v>
      </c>
      <c r="GG22" s="76">
        <v>100</v>
      </c>
      <c r="GH22" s="92">
        <f t="shared" si="67"/>
        <v>0</v>
      </c>
      <c r="GI22" s="75">
        <v>387</v>
      </c>
      <c r="GJ22" s="76">
        <v>0</v>
      </c>
      <c r="GK22" s="92">
        <v>1</v>
      </c>
      <c r="GL22" s="92">
        <f t="shared" si="40"/>
        <v>0</v>
      </c>
      <c r="GM22" s="76">
        <f t="shared" si="41"/>
        <v>387</v>
      </c>
      <c r="GN22" s="76">
        <v>0</v>
      </c>
      <c r="GO22" s="92">
        <v>1</v>
      </c>
      <c r="GP22" s="92">
        <f t="shared" si="42"/>
        <v>0</v>
      </c>
      <c r="GQ22" s="75">
        <v>387</v>
      </c>
      <c r="GR22" s="76">
        <v>0</v>
      </c>
      <c r="GS22" s="92">
        <v>1</v>
      </c>
      <c r="GT22" s="92">
        <f t="shared" si="43"/>
        <v>0</v>
      </c>
      <c r="GU22" s="76">
        <v>37</v>
      </c>
      <c r="GV22" s="17">
        <v>0</v>
      </c>
      <c r="GW22" s="25">
        <v>100</v>
      </c>
      <c r="GX22" s="95">
        <f t="shared" si="44"/>
        <v>0</v>
      </c>
      <c r="GY22" s="96"/>
      <c r="GZ22" s="96"/>
      <c r="HA22" s="96"/>
      <c r="HB22" s="96"/>
      <c r="HC22" s="76">
        <v>37</v>
      </c>
      <c r="HD22" s="4">
        <v>0</v>
      </c>
      <c r="HE22" s="25">
        <v>100</v>
      </c>
      <c r="HF22" s="96">
        <f t="shared" si="68"/>
        <v>0</v>
      </c>
      <c r="HG22" s="12">
        <v>2597</v>
      </c>
      <c r="HH22" s="17">
        <v>8</v>
      </c>
      <c r="HI22" s="17">
        <v>100</v>
      </c>
      <c r="HK22" s="85">
        <f t="shared" si="63"/>
        <v>3.0804774740084712E-3</v>
      </c>
      <c r="HL22" s="21">
        <v>2597</v>
      </c>
      <c r="HM22" s="21">
        <v>8</v>
      </c>
      <c r="HN22" s="12"/>
      <c r="HO22" s="21">
        <v>100</v>
      </c>
      <c r="HP22" s="90">
        <f t="shared" si="64"/>
        <v>3.0804774740084712E-3</v>
      </c>
      <c r="HQ22" s="173">
        <v>2597</v>
      </c>
      <c r="HR22" s="17">
        <v>8</v>
      </c>
      <c r="HS22" s="12"/>
      <c r="HT22" s="17">
        <v>100</v>
      </c>
      <c r="HU22" s="86">
        <f t="shared" si="65"/>
        <v>3.0804774740084712E-3</v>
      </c>
      <c r="HV22" s="12">
        <v>2972</v>
      </c>
      <c r="HW22" s="12">
        <v>868</v>
      </c>
      <c r="HX22" s="26">
        <f t="shared" si="45"/>
        <v>0.2920592193808883</v>
      </c>
      <c r="HY22" s="12">
        <v>500</v>
      </c>
      <c r="HZ22" s="12">
        <v>284</v>
      </c>
      <c r="IA22" s="26">
        <f t="shared" si="46"/>
        <v>0.56799999999999995</v>
      </c>
      <c r="IB22" s="12">
        <v>387</v>
      </c>
      <c r="IC22" s="12">
        <v>0</v>
      </c>
      <c r="ID22" s="26">
        <f t="shared" si="47"/>
        <v>0</v>
      </c>
      <c r="IE22" s="12">
        <v>37</v>
      </c>
      <c r="IF22" s="12"/>
      <c r="IG22" s="51"/>
      <c r="IH22" s="51">
        <f t="shared" si="48"/>
        <v>2972</v>
      </c>
      <c r="II22" s="51">
        <f>VLOOKUP(A22,'[1]Prep 2021'!$A$1:$H$50,2,FALSE)</f>
        <v>868</v>
      </c>
      <c r="IJ22" s="51"/>
      <c r="IK22" s="51">
        <f t="shared" si="49"/>
        <v>500</v>
      </c>
      <c r="IL22" s="51">
        <f>VLOOKUP(A22,'[1]Prep 2021'!$A$1:$H$50,3,FALSE)</f>
        <v>284</v>
      </c>
      <c r="IM22" s="51"/>
      <c r="IN22" s="51">
        <f t="shared" si="50"/>
        <v>387</v>
      </c>
      <c r="IO22" s="51" t="e">
        <f>VLOOKUP(A22,'[1]Prep 2021'!$A$1:$H$50,5,FALSE)</f>
        <v>#REF!</v>
      </c>
      <c r="IP22" s="51"/>
      <c r="IQ22" s="51"/>
      <c r="IR22" s="51"/>
      <c r="IS22" s="51"/>
      <c r="IT22" s="12">
        <v>2972</v>
      </c>
      <c r="IU22" s="17">
        <f>VLOOKUP(A22,'[1]Prep all counties'!$A$1:$M$50,8,FALSE)</f>
        <v>622</v>
      </c>
      <c r="IV22" s="12">
        <f t="shared" si="69"/>
        <v>20.928667563930013</v>
      </c>
      <c r="IW22" s="12">
        <v>500</v>
      </c>
      <c r="IX22" s="17">
        <f>VLOOKUP(A22,'[1]Prep all counties'!$A$1:$M$50,10,FALSE)</f>
        <v>352</v>
      </c>
      <c r="IY22" s="12">
        <f t="shared" si="70"/>
        <v>70.399999999999991</v>
      </c>
      <c r="IZ22" s="12">
        <v>387</v>
      </c>
      <c r="JA22" s="17">
        <f>VLOOKUP(A22,'[1]Prep all counties'!$A$1:$M$50,11,FALSE)</f>
        <v>1</v>
      </c>
      <c r="JB22" s="12">
        <f>JA22/IZ22*100</f>
        <v>0.2583979328165375</v>
      </c>
      <c r="JC22" s="21">
        <v>37</v>
      </c>
      <c r="JD22" s="97"/>
      <c r="JE22" s="51"/>
      <c r="JF22" s="51">
        <v>59128.018989288088</v>
      </c>
      <c r="JG22" s="51">
        <v>2</v>
      </c>
      <c r="JH22" s="96">
        <f t="shared" si="52"/>
        <v>3.382491133961937E-5</v>
      </c>
      <c r="JI22" s="51">
        <f t="shared" si="53"/>
        <v>59128.018989288088</v>
      </c>
      <c r="JJ22" s="51">
        <f>VLOOKUP(A22,'[1]Prep 2021'!$A$1:$H$50,8,FALSE)</f>
        <v>132</v>
      </c>
      <c r="JK22" s="96"/>
      <c r="JL22" s="51">
        <v>59128.018989288088</v>
      </c>
      <c r="JM22" s="51">
        <f>VLOOKUP(A22,[1]PREP2!$A$1:$M$50,7,FALSE)</f>
        <v>122</v>
      </c>
      <c r="JN22" s="51"/>
      <c r="JO22" s="51">
        <v>221</v>
      </c>
      <c r="JP22" s="51">
        <v>548</v>
      </c>
      <c r="JQ22" s="51">
        <v>292</v>
      </c>
      <c r="JR22" s="51">
        <f t="shared" si="54"/>
        <v>1375</v>
      </c>
      <c r="JS22" s="51" t="e">
        <f t="shared" si="66"/>
        <v>#REF!</v>
      </c>
      <c r="JT22" s="51">
        <f t="shared" si="55"/>
        <v>1389</v>
      </c>
      <c r="JU22" s="96">
        <v>0.76879180532164126</v>
      </c>
      <c r="JV22" s="96">
        <v>0.99973466590014592</v>
      </c>
      <c r="JW22" s="96">
        <v>0.81810943513071177</v>
      </c>
      <c r="JX22" s="26">
        <v>0.76879180532164126</v>
      </c>
      <c r="JY22" s="26">
        <v>0.76858781864000114</v>
      </c>
      <c r="JZ22" s="98">
        <v>0.62878894615591718</v>
      </c>
      <c r="KA22" s="99">
        <v>0.92173293788482324</v>
      </c>
      <c r="KB22" s="100">
        <v>0.99962355696837879</v>
      </c>
      <c r="KC22" s="101">
        <v>95.1</v>
      </c>
      <c r="KD22" s="99">
        <f t="shared" si="56"/>
        <v>0.92173293788482324</v>
      </c>
      <c r="KE22" s="99">
        <v>0.88646393486650221</v>
      </c>
      <c r="KF22" s="99">
        <v>0.26888058344898425</v>
      </c>
      <c r="KG22" s="96">
        <v>0.90403804379131392</v>
      </c>
      <c r="KH22" s="59">
        <v>0.99953241232731138</v>
      </c>
      <c r="KI22" s="102">
        <v>94</v>
      </c>
      <c r="KJ22" s="26">
        <f t="shared" si="57"/>
        <v>0.90403804379131392</v>
      </c>
      <c r="KK22" s="26">
        <v>0.84220858613622018</v>
      </c>
      <c r="KL22" s="98">
        <v>0.56057695762600923</v>
      </c>
      <c r="KM22" s="103" t="s">
        <v>62</v>
      </c>
    </row>
    <row r="23" spans="1:299" x14ac:dyDescent="0.35">
      <c r="A23" s="14" t="s">
        <v>18</v>
      </c>
      <c r="B23" s="48">
        <v>866820</v>
      </c>
      <c r="C23" s="49">
        <v>425121</v>
      </c>
      <c r="D23" s="49">
        <v>441681</v>
      </c>
      <c r="E23" s="50">
        <f t="shared" si="0"/>
        <v>962.50687713530806</v>
      </c>
      <c r="F23" s="51">
        <f t="shared" si="1"/>
        <v>1038.9536155588644</v>
      </c>
      <c r="G23" s="52">
        <v>0.54800000000000004</v>
      </c>
      <c r="H23" s="12">
        <v>321.50900421860501</v>
      </c>
      <c r="I23" s="21">
        <v>27</v>
      </c>
      <c r="J23" s="11">
        <v>0.65324259659896577</v>
      </c>
      <c r="K23" s="21">
        <v>386.23011317192442</v>
      </c>
      <c r="L23" s="21">
        <f t="shared" si="2"/>
        <v>24</v>
      </c>
      <c r="M23" s="53">
        <v>0.78581058973902107</v>
      </c>
      <c r="N23" s="12">
        <v>453.45671502757244</v>
      </c>
      <c r="O23" s="54">
        <f t="shared" si="3"/>
        <v>22</v>
      </c>
      <c r="P23" s="55">
        <v>2.9419300000000002E-2</v>
      </c>
      <c r="Q23" s="56">
        <v>1.72537E-2</v>
      </c>
      <c r="R23" s="57">
        <v>4.0673700000000007E-2</v>
      </c>
      <c r="S23" s="58">
        <v>3.2182445802789166E-2</v>
      </c>
      <c r="T23" s="58">
        <v>1.8576746378606301E-2</v>
      </c>
      <c r="U23" s="58">
        <v>4.5533721099885301E-2</v>
      </c>
      <c r="V23" s="55">
        <v>3.1061339783257681E-2</v>
      </c>
      <c r="W23" s="56">
        <v>1.8560407086823501E-2</v>
      </c>
      <c r="X23" s="59">
        <v>4.3697711863970402E-2</v>
      </c>
      <c r="Y23" s="24">
        <v>1.8627227704262169E-2</v>
      </c>
      <c r="Z23" s="24">
        <v>1.4901782163409736E-2</v>
      </c>
      <c r="AA23" s="24">
        <v>4.3840000000000011E-2</v>
      </c>
      <c r="AB23" s="12">
        <v>321.50900421860501</v>
      </c>
      <c r="AC23" s="12">
        <v>14.094954744943648</v>
      </c>
      <c r="AD23" s="12">
        <v>307.41404947366135</v>
      </c>
      <c r="AE23" s="60">
        <f t="shared" si="4"/>
        <v>2.0298102903737382E-2</v>
      </c>
      <c r="AF23" s="61">
        <f t="shared" si="5"/>
        <v>1.6238482322989904E-2</v>
      </c>
      <c r="AG23" s="3">
        <f t="shared" si="6"/>
        <v>5.2259407727917248E-2</v>
      </c>
      <c r="AH23" s="21">
        <v>386.23011317192442</v>
      </c>
      <c r="AI23" s="12">
        <f t="shared" si="7"/>
        <v>20.184156961051219</v>
      </c>
      <c r="AJ23" s="62">
        <f t="shared" si="8"/>
        <v>366.04595621087321</v>
      </c>
      <c r="AK23" s="60">
        <f t="shared" si="9"/>
        <v>2.5298670154678245E-2</v>
      </c>
      <c r="AL23" s="63">
        <f t="shared" si="10"/>
        <v>2.0238936123742595E-2</v>
      </c>
      <c r="AM23" s="3">
        <f t="shared" si="11"/>
        <v>6.2864847179121691E-2</v>
      </c>
      <c r="AN23" s="12">
        <f t="shared" si="12"/>
        <v>453.45671502757244</v>
      </c>
      <c r="AO23" s="12">
        <f t="shared" si="13"/>
        <v>28.506487092554877</v>
      </c>
      <c r="AP23" s="62">
        <f t="shared" si="14"/>
        <v>424.95022793501755</v>
      </c>
      <c r="AQ23" s="5" t="s">
        <v>62</v>
      </c>
      <c r="AR23" s="5"/>
      <c r="AS23" s="5" t="s">
        <v>62</v>
      </c>
      <c r="AT23" s="64">
        <v>46</v>
      </c>
      <c r="AU23" s="65">
        <v>39.200000000000003</v>
      </c>
      <c r="AV23" s="66">
        <v>51.8</v>
      </c>
      <c r="AW23" s="67">
        <v>17.899999999999999</v>
      </c>
      <c r="AX23" s="68" t="s">
        <v>247</v>
      </c>
      <c r="AY23" s="69">
        <v>8</v>
      </c>
      <c r="AZ23" s="65">
        <v>40.200000000000003</v>
      </c>
      <c r="BA23" s="66">
        <v>19.399999999999999</v>
      </c>
      <c r="BB23" s="70">
        <v>40.700000000000003</v>
      </c>
      <c r="BC23" s="71" t="s">
        <v>248</v>
      </c>
      <c r="BD23" s="72" t="s">
        <v>249</v>
      </c>
      <c r="BE23" s="104">
        <v>96.1</v>
      </c>
      <c r="BF23" s="16">
        <v>2833</v>
      </c>
      <c r="BG23" s="12">
        <f t="shared" si="15"/>
        <v>6.6639850771897882</v>
      </c>
      <c r="BH23" s="12">
        <v>1026.25</v>
      </c>
      <c r="BI23" s="12">
        <f t="shared" si="16"/>
        <v>2.4140185970582491</v>
      </c>
      <c r="BJ23" s="17">
        <v>1127</v>
      </c>
      <c r="BK23" s="75">
        <v>68</v>
      </c>
      <c r="BL23" s="75">
        <v>8.3107384297942879</v>
      </c>
      <c r="BM23" s="75">
        <v>3.0105525286185628</v>
      </c>
      <c r="BN23" s="75">
        <f>VLOOKUP(A23,[1]Sheet6!$A$1:$D$49,2,FALSE)</f>
        <v>34857</v>
      </c>
      <c r="BO23" s="75">
        <v>29609</v>
      </c>
      <c r="BP23" s="75">
        <v>99</v>
      </c>
      <c r="BQ23" s="75">
        <v>8180</v>
      </c>
      <c r="BR23" s="75">
        <v>8279</v>
      </c>
      <c r="BS23" s="75">
        <v>606</v>
      </c>
      <c r="BT23" s="76">
        <v>31.167413319278698</v>
      </c>
      <c r="BU23" s="76">
        <v>33.448782140571467</v>
      </c>
      <c r="BV23" s="76"/>
      <c r="BW23" s="76"/>
      <c r="BX23" s="76">
        <v>36124</v>
      </c>
      <c r="BY23" s="76">
        <v>32327</v>
      </c>
      <c r="BZ23" s="76">
        <v>173</v>
      </c>
      <c r="CA23" s="76">
        <v>6467</v>
      </c>
      <c r="CB23" s="76">
        <v>6640</v>
      </c>
      <c r="CC23" s="76">
        <v>11532</v>
      </c>
      <c r="CD23" s="76">
        <v>20.540105793918396</v>
      </c>
      <c r="CE23" s="76">
        <v>56.213072663717632</v>
      </c>
      <c r="CF23" s="75">
        <f t="shared" si="17"/>
        <v>37480</v>
      </c>
      <c r="CG23" s="2">
        <f t="shared" si="17"/>
        <v>28695</v>
      </c>
      <c r="CH23" s="2">
        <v>157</v>
      </c>
      <c r="CI23" s="2">
        <v>5283</v>
      </c>
      <c r="CJ23" s="75">
        <f t="shared" si="18"/>
        <v>5440</v>
      </c>
      <c r="CK23" s="2">
        <f>VLOOKUP(A23,'[1]KP 2021'!$A$1:$AK$51,37)</f>
        <v>10849</v>
      </c>
      <c r="CL23" s="77">
        <f t="shared" si="58"/>
        <v>0.18958006621362608</v>
      </c>
      <c r="CM23" s="77">
        <f t="shared" si="59"/>
        <v>0.56765987105767557</v>
      </c>
      <c r="CN23" s="17">
        <v>90819</v>
      </c>
      <c r="CO23" s="17">
        <v>16232</v>
      </c>
      <c r="CP23" s="17">
        <v>74587</v>
      </c>
      <c r="CQ23" s="12">
        <v>82.127087944152649</v>
      </c>
      <c r="CR23" s="78">
        <v>21.3</v>
      </c>
      <c r="CS23" s="105">
        <v>23.997440000000001</v>
      </c>
      <c r="CT23" s="79">
        <v>9.8117770899000014</v>
      </c>
      <c r="CU23" s="79">
        <v>19.48132</v>
      </c>
      <c r="CV23" s="80">
        <v>35398</v>
      </c>
      <c r="CW23" s="80">
        <v>26563</v>
      </c>
      <c r="CX23" s="80">
        <v>25954</v>
      </c>
      <c r="CY23" s="81">
        <f t="shared" si="19"/>
        <v>73.32052658342279</v>
      </c>
      <c r="CZ23" s="80">
        <v>835.83138656315248</v>
      </c>
      <c r="DA23" s="80">
        <v>754</v>
      </c>
      <c r="DB23" s="80">
        <v>635</v>
      </c>
      <c r="DC23" s="80"/>
      <c r="DD23" s="80">
        <v>36124</v>
      </c>
      <c r="DE23" s="80">
        <v>32327</v>
      </c>
      <c r="DF23" s="80">
        <v>26636</v>
      </c>
      <c r="DG23" s="82">
        <f t="shared" si="20"/>
        <v>0.7373491307717861</v>
      </c>
      <c r="DH23" s="80">
        <v>635.45020683984103</v>
      </c>
      <c r="DI23" s="80">
        <v>616</v>
      </c>
      <c r="DJ23" s="80">
        <v>629</v>
      </c>
      <c r="DK23" s="80">
        <f t="shared" si="21"/>
        <v>0.98984939060462573</v>
      </c>
      <c r="DL23" s="81">
        <f t="shared" si="22"/>
        <v>75.972260698542414</v>
      </c>
      <c r="DM23" s="83">
        <v>37480</v>
      </c>
      <c r="DN23" s="84">
        <v>28695</v>
      </c>
      <c r="DO23" s="17">
        <v>21565</v>
      </c>
      <c r="DP23" s="85">
        <f t="shared" si="23"/>
        <v>0.57537353255069368</v>
      </c>
      <c r="DQ23" s="12">
        <v>642.23452748912393</v>
      </c>
      <c r="DR23" s="17">
        <v>543</v>
      </c>
      <c r="DS23" s="84">
        <v>548</v>
      </c>
      <c r="DT23" s="51">
        <f t="shared" si="24"/>
        <v>85.327084817824627</v>
      </c>
      <c r="DU23" s="51">
        <v>92306</v>
      </c>
      <c r="DV23" s="51">
        <f>VLOOKUP(A23,[2]Sheet1!$A$1:$F$49,6,FALSE)</f>
        <v>46834.326649431729</v>
      </c>
      <c r="DW23" s="51">
        <v>17737</v>
      </c>
      <c r="DX23" s="51">
        <v>100</v>
      </c>
      <c r="DY23" s="86">
        <f t="shared" si="25"/>
        <v>0.378717946192896</v>
      </c>
      <c r="DZ23" s="87">
        <v>92306</v>
      </c>
      <c r="EA23" s="87">
        <f t="shared" si="60"/>
        <v>46834.326649431729</v>
      </c>
      <c r="EB23" s="87">
        <v>13409</v>
      </c>
      <c r="EC23" s="86">
        <v>1</v>
      </c>
      <c r="ED23" s="86">
        <f t="shared" si="26"/>
        <v>0.28630709480185729</v>
      </c>
      <c r="EE23" s="178">
        <f>VLOOKUP(A23,'[3]County 15 24 population'!$A$1:$J$50,10,FALSE)</f>
        <v>92306</v>
      </c>
      <c r="EF23" s="178">
        <v>46834.326649431729</v>
      </c>
      <c r="EG23" s="178">
        <v>16232</v>
      </c>
      <c r="EH23" s="12">
        <v>100</v>
      </c>
      <c r="EI23" s="12">
        <f t="shared" si="61"/>
        <v>34.658339643700103</v>
      </c>
      <c r="EJ23" s="184">
        <v>90061</v>
      </c>
      <c r="EK23" s="184">
        <v>33396.177793471768</v>
      </c>
      <c r="EL23" s="184">
        <v>7254</v>
      </c>
      <c r="EM23" s="21">
        <v>100</v>
      </c>
      <c r="EN23" s="88">
        <f t="shared" si="27"/>
        <v>0.2172104857286393</v>
      </c>
      <c r="EO23" s="89">
        <v>90061</v>
      </c>
      <c r="EP23" s="89">
        <v>33396.177793471768</v>
      </c>
      <c r="EQ23" s="172">
        <v>5514</v>
      </c>
      <c r="ER23" s="85">
        <v>1</v>
      </c>
      <c r="ES23" s="85">
        <f t="shared" si="28"/>
        <v>0.16510871495832879</v>
      </c>
      <c r="ET23" s="12">
        <v>90061</v>
      </c>
      <c r="EU23" s="12">
        <v>33396.177793471768</v>
      </c>
      <c r="EV23" s="178">
        <v>3926</v>
      </c>
      <c r="EW23" s="12">
        <v>100</v>
      </c>
      <c r="EX23" s="85">
        <f t="shared" si="62"/>
        <v>0.11755836324381554</v>
      </c>
      <c r="EY23" s="21">
        <v>2833</v>
      </c>
      <c r="EZ23" s="21">
        <v>2903</v>
      </c>
      <c r="FA23" s="21">
        <v>100</v>
      </c>
      <c r="FB23" s="21">
        <f t="shared" si="29"/>
        <v>102.47087892693258</v>
      </c>
      <c r="FC23" s="21">
        <f t="shared" si="30"/>
        <v>2833</v>
      </c>
      <c r="FD23" s="21">
        <f>VLOOKUP(A23,'[1]KP 2021'!$A$1:$O$51,6,FALSE)</f>
        <v>2850</v>
      </c>
      <c r="FE23" s="21">
        <v>100</v>
      </c>
      <c r="FF23" s="90">
        <f t="shared" si="31"/>
        <v>1.0060007059654077</v>
      </c>
      <c r="FG23" s="91">
        <v>2833</v>
      </c>
      <c r="FH23" s="179">
        <v>2864</v>
      </c>
      <c r="FI23" s="12">
        <v>100</v>
      </c>
      <c r="FJ23" s="92">
        <f t="shared" si="32"/>
        <v>1.0109424638192728</v>
      </c>
      <c r="FK23" s="75">
        <v>1026.25</v>
      </c>
      <c r="FL23" s="75">
        <v>627</v>
      </c>
      <c r="FM23" s="75">
        <v>100</v>
      </c>
      <c r="FN23" s="92">
        <f t="shared" si="33"/>
        <v>0.61096224116930575</v>
      </c>
      <c r="FO23" s="76">
        <f t="shared" si="34"/>
        <v>1026.25</v>
      </c>
      <c r="FP23" s="76">
        <f>VLOOKUP(A23,'[1]KP 2021'!$A$1:$O$51,15,FALSE)</f>
        <v>0</v>
      </c>
      <c r="FQ23" s="92">
        <v>1</v>
      </c>
      <c r="FR23" s="92">
        <f t="shared" si="35"/>
        <v>0</v>
      </c>
      <c r="FS23" s="12">
        <v>1026.25</v>
      </c>
      <c r="FT23" s="179">
        <v>0</v>
      </c>
      <c r="FU23" s="93">
        <v>100</v>
      </c>
      <c r="FV23" s="92">
        <f t="shared" si="36"/>
        <v>0</v>
      </c>
      <c r="FW23" s="75">
        <v>1127</v>
      </c>
      <c r="FX23" s="75">
        <v>2657</v>
      </c>
      <c r="FY23" s="75">
        <v>100</v>
      </c>
      <c r="FZ23" s="92">
        <f t="shared" si="37"/>
        <v>2.3575865128660158</v>
      </c>
      <c r="GA23" s="94">
        <f t="shared" si="38"/>
        <v>1127</v>
      </c>
      <c r="GB23" s="76">
        <f>VLOOKUP(A23,'[1]PWID 2021'!$A$1:$F$50,6,FALSE)</f>
        <v>1094</v>
      </c>
      <c r="GC23" s="92">
        <v>1</v>
      </c>
      <c r="GD23" s="92">
        <f t="shared" si="39"/>
        <v>0.97071872227151734</v>
      </c>
      <c r="GE23" s="17">
        <f>VLOOKUP(A23,'[4]KPSE post county TWG'!$A$4:$U$52,16,FALSE)</f>
        <v>1127</v>
      </c>
      <c r="GF23" s="179">
        <v>2712</v>
      </c>
      <c r="GG23" s="76">
        <v>100</v>
      </c>
      <c r="GH23" s="92">
        <f t="shared" si="67"/>
        <v>2.406388642413487</v>
      </c>
      <c r="GI23" s="75">
        <v>1127</v>
      </c>
      <c r="GJ23" s="76">
        <v>923</v>
      </c>
      <c r="GK23" s="92">
        <v>1</v>
      </c>
      <c r="GL23" s="92">
        <f t="shared" si="40"/>
        <v>0.81898846495119793</v>
      </c>
      <c r="GM23" s="76">
        <f t="shared" si="41"/>
        <v>1127</v>
      </c>
      <c r="GN23" s="76">
        <v>951</v>
      </c>
      <c r="GO23" s="92">
        <v>1</v>
      </c>
      <c r="GP23" s="92">
        <f t="shared" si="42"/>
        <v>0.84383318544809227</v>
      </c>
      <c r="GQ23" s="75">
        <v>1127</v>
      </c>
      <c r="GR23" s="76">
        <f>VLOOKUP(A23,[5]Sheet1!$A$1:$B$9,2,FALSE)</f>
        <v>963</v>
      </c>
      <c r="GS23" s="92">
        <v>1</v>
      </c>
      <c r="GT23" s="92">
        <f t="shared" si="43"/>
        <v>0.8544809228039042</v>
      </c>
      <c r="GU23" s="76">
        <v>68</v>
      </c>
      <c r="GV23" s="17">
        <v>0</v>
      </c>
      <c r="GW23" s="25">
        <v>100</v>
      </c>
      <c r="GX23" s="95">
        <f t="shared" si="44"/>
        <v>0</v>
      </c>
      <c r="GY23" s="96"/>
      <c r="GZ23" s="96"/>
      <c r="HA23" s="96"/>
      <c r="HB23" s="96"/>
      <c r="HC23" s="76">
        <v>68</v>
      </c>
      <c r="HD23" s="4">
        <v>366</v>
      </c>
      <c r="HE23" s="25">
        <v>100</v>
      </c>
      <c r="HF23" s="96">
        <f t="shared" si="68"/>
        <v>5.382352941176471</v>
      </c>
      <c r="HG23" s="12">
        <v>7404</v>
      </c>
      <c r="HH23" s="17">
        <v>47</v>
      </c>
      <c r="HI23" s="17">
        <v>100</v>
      </c>
      <c r="HK23" s="85">
        <f t="shared" si="63"/>
        <v>6.3479200432198808E-3</v>
      </c>
      <c r="HL23" s="21">
        <v>7404</v>
      </c>
      <c r="HM23" s="21">
        <v>57</v>
      </c>
      <c r="HN23" s="12"/>
      <c r="HO23" s="21">
        <v>100</v>
      </c>
      <c r="HP23" s="90">
        <f t="shared" si="64"/>
        <v>7.6985413290113448E-3</v>
      </c>
      <c r="HQ23" s="173">
        <v>7404</v>
      </c>
      <c r="HR23" s="17">
        <v>83</v>
      </c>
      <c r="HS23" s="12"/>
      <c r="HT23" s="17">
        <v>100</v>
      </c>
      <c r="HU23" s="86">
        <f t="shared" si="65"/>
        <v>1.1210156672069151E-2</v>
      </c>
      <c r="HV23" s="12">
        <v>2833</v>
      </c>
      <c r="HW23" s="12">
        <v>54</v>
      </c>
      <c r="HX23" s="26">
        <f t="shared" si="45"/>
        <v>1.906106600776562E-2</v>
      </c>
      <c r="HY23" s="12">
        <v>1026.25</v>
      </c>
      <c r="HZ23" s="12">
        <v>8</v>
      </c>
      <c r="IA23" s="26">
        <f t="shared" si="46"/>
        <v>7.7953714981729601E-3</v>
      </c>
      <c r="IB23" s="12">
        <v>1127</v>
      </c>
      <c r="IC23" s="12">
        <v>62</v>
      </c>
      <c r="ID23" s="26">
        <f t="shared" si="47"/>
        <v>5.5013309671694766E-2</v>
      </c>
      <c r="IE23" s="12">
        <v>68</v>
      </c>
      <c r="IF23" s="12"/>
      <c r="IG23" s="51"/>
      <c r="IH23" s="51">
        <f t="shared" si="48"/>
        <v>2833</v>
      </c>
      <c r="II23" s="51">
        <f>VLOOKUP(A23,'[1]Prep 2021'!$A$1:$H$50,2,FALSE)</f>
        <v>58</v>
      </c>
      <c r="IJ23" s="51"/>
      <c r="IK23" s="51">
        <f t="shared" si="49"/>
        <v>1026.25</v>
      </c>
      <c r="IL23" s="51">
        <f>VLOOKUP(A23,'[1]Prep 2021'!$A$1:$H$50,3,FALSE)</f>
        <v>9</v>
      </c>
      <c r="IM23" s="51"/>
      <c r="IN23" s="51">
        <f t="shared" si="50"/>
        <v>1127</v>
      </c>
      <c r="IO23" s="51">
        <f>VLOOKUP(A23,'[1]Prep 2021'!$A$1:$H$50,5,FALSE)</f>
        <v>62</v>
      </c>
      <c r="IP23" s="51"/>
      <c r="IQ23" s="51"/>
      <c r="IR23" s="51"/>
      <c r="IS23" s="51"/>
      <c r="IT23" s="12">
        <v>2833</v>
      </c>
      <c r="IU23" s="17">
        <f>VLOOKUP(A23,'[1]Prep all counties'!$A$1:$M$50,8,FALSE)</f>
        <v>129</v>
      </c>
      <c r="IV23" s="12">
        <f t="shared" si="69"/>
        <v>4.5534768796328979</v>
      </c>
      <c r="IW23" s="12">
        <v>1026.25</v>
      </c>
      <c r="IX23" s="17" t="e">
        <f>VLOOKUP(A23,'[1]Prep all counties'!$A$1:$M$50,10,FALSE)</f>
        <v>#REF!</v>
      </c>
      <c r="IY23" s="12" t="e">
        <f t="shared" si="70"/>
        <v>#REF!</v>
      </c>
      <c r="IZ23" s="12">
        <v>1127</v>
      </c>
      <c r="JA23" s="17">
        <f>VLOOKUP(A23,'[1]Prep all counties'!$A$1:$M$50,11,FALSE)</f>
        <v>62</v>
      </c>
      <c r="JB23" s="12">
        <f>JA23/IZ23*100</f>
        <v>5.5013309671694763</v>
      </c>
      <c r="JC23" s="21">
        <v>68</v>
      </c>
      <c r="JD23" s="97"/>
      <c r="JE23" s="51"/>
      <c r="JF23" s="51">
        <v>46834.326649431729</v>
      </c>
      <c r="JG23" s="51">
        <v>0</v>
      </c>
      <c r="JH23" s="96">
        <f t="shared" si="52"/>
        <v>0</v>
      </c>
      <c r="JI23" s="51">
        <f t="shared" si="53"/>
        <v>46834.326649431729</v>
      </c>
      <c r="JJ23" s="51">
        <f>VLOOKUP(A23,'[1]Prep 2021'!$A$1:$H$50,8,FALSE)</f>
        <v>0</v>
      </c>
      <c r="JK23" s="96"/>
      <c r="JL23" s="51">
        <v>46834.326649431729</v>
      </c>
      <c r="JM23" s="51">
        <f>VLOOKUP(A23,[1]PREP2!$A$1:$M$50,7,FALSE)</f>
        <v>5</v>
      </c>
      <c r="JN23" s="51"/>
      <c r="JO23" s="51">
        <v>11</v>
      </c>
      <c r="JP23" s="51">
        <v>11</v>
      </c>
      <c r="JQ23" s="51">
        <v>104</v>
      </c>
      <c r="JR23" s="51">
        <f t="shared" si="54"/>
        <v>135</v>
      </c>
      <c r="JS23" s="51">
        <f t="shared" si="66"/>
        <v>129</v>
      </c>
      <c r="JT23" s="51" t="e">
        <f t="shared" si="55"/>
        <v>#REF!</v>
      </c>
      <c r="JU23" s="96">
        <v>0.61053362963103708</v>
      </c>
      <c r="JV23" s="96">
        <v>0.99980374840545583</v>
      </c>
      <c r="JW23" s="96">
        <v>0.98802630287565019</v>
      </c>
      <c r="JX23" s="26">
        <v>0.61053362963103708</v>
      </c>
      <c r="JY23" s="26">
        <v>0.61041381143269913</v>
      </c>
      <c r="JZ23" s="98">
        <v>0.60310490133408401</v>
      </c>
      <c r="KA23" s="99">
        <v>0.90669509766645573</v>
      </c>
      <c r="KB23" s="100">
        <v>0.99953948883260424</v>
      </c>
      <c r="KC23" s="101">
        <v>91.9</v>
      </c>
      <c r="KD23" s="99">
        <f t="shared" si="56"/>
        <v>0.90669509766645573</v>
      </c>
      <c r="KE23" s="99">
        <v>0.71791275381770481</v>
      </c>
      <c r="KF23" s="99">
        <v>0.12976784323787738</v>
      </c>
      <c r="KG23" s="96">
        <v>0.86383418804180168</v>
      </c>
      <c r="KH23" s="59">
        <v>0.99871630295250324</v>
      </c>
      <c r="KI23" s="102">
        <v>93.8</v>
      </c>
      <c r="KJ23" s="26">
        <f t="shared" si="57"/>
        <v>0.86383418804180168</v>
      </c>
      <c r="KK23" s="26">
        <v>0.56908293728356052</v>
      </c>
      <c r="KL23" s="98">
        <v>0.37482565112672267</v>
      </c>
      <c r="KM23" s="103" t="s">
        <v>62</v>
      </c>
    </row>
    <row r="24" spans="1:299" x14ac:dyDescent="0.35">
      <c r="A24" s="14" t="s">
        <v>19</v>
      </c>
      <c r="B24" s="48">
        <v>518560</v>
      </c>
      <c r="C24" s="49">
        <v>259440</v>
      </c>
      <c r="D24" s="49">
        <v>259102</v>
      </c>
      <c r="E24" s="50">
        <f t="shared" si="0"/>
        <v>1001.3045055615164</v>
      </c>
      <c r="F24" s="51">
        <f t="shared" si="1"/>
        <v>998.69719395621337</v>
      </c>
      <c r="G24" s="52">
        <v>0.76189999999999991</v>
      </c>
      <c r="H24" s="12">
        <v>301.18134029739576</v>
      </c>
      <c r="I24" s="21">
        <v>29</v>
      </c>
      <c r="J24" s="11">
        <v>0.76412159715759997</v>
      </c>
      <c r="K24" s="21">
        <v>302.93300900619022</v>
      </c>
      <c r="L24" s="21">
        <f t="shared" si="2"/>
        <v>18</v>
      </c>
      <c r="M24" s="53">
        <v>0.59396240621425012</v>
      </c>
      <c r="N24" s="12">
        <v>242.82220464607531</v>
      </c>
      <c r="O24" s="54">
        <f t="shared" si="3"/>
        <v>31</v>
      </c>
      <c r="P24" s="55">
        <v>2.4426700000000003E-2</v>
      </c>
      <c r="Q24" s="56">
        <v>1.73607E-2</v>
      </c>
      <c r="R24" s="57">
        <v>3.1489999999999997E-2</v>
      </c>
      <c r="S24" s="58">
        <v>2.9328278913905562E-2</v>
      </c>
      <c r="T24" s="58">
        <v>2.1492382084915499E-2</v>
      </c>
      <c r="U24" s="58">
        <v>3.7306983731333003E-2</v>
      </c>
      <c r="V24" s="55">
        <v>2.2318292270433717E-2</v>
      </c>
      <c r="W24" s="56">
        <v>1.3468635915061001E-2</v>
      </c>
      <c r="X24" s="59">
        <v>3.0107748710051299E-2</v>
      </c>
      <c r="Y24" s="24">
        <v>3.1191278396181223E-2</v>
      </c>
      <c r="Z24" s="24">
        <v>2.4953022716944977E-2</v>
      </c>
      <c r="AA24" s="24">
        <v>6.0951999999999992E-2</v>
      </c>
      <c r="AB24" s="12">
        <v>301.18134029739576</v>
      </c>
      <c r="AC24" s="12">
        <v>18.357605053806864</v>
      </c>
      <c r="AD24" s="12">
        <v>282.82373524358889</v>
      </c>
      <c r="AE24" s="60">
        <f t="shared" si="4"/>
        <v>2.6054089276793643E-2</v>
      </c>
      <c r="AF24" s="61">
        <f t="shared" si="5"/>
        <v>2.0843271421434915E-2</v>
      </c>
      <c r="AG24" s="3">
        <f t="shared" si="6"/>
        <v>6.1129727772608E-2</v>
      </c>
      <c r="AH24" s="21">
        <v>302.93300900619022</v>
      </c>
      <c r="AI24" s="12">
        <f t="shared" si="7"/>
        <v>18.518212373885415</v>
      </c>
      <c r="AJ24" s="62">
        <f t="shared" si="8"/>
        <v>284.41479663230479</v>
      </c>
      <c r="AK24" s="60">
        <f t="shared" si="9"/>
        <v>2.6613255127996741E-2</v>
      </c>
      <c r="AL24" s="63">
        <f t="shared" si="10"/>
        <v>2.1290604102397394E-2</v>
      </c>
      <c r="AM24" s="3">
        <f t="shared" si="11"/>
        <v>4.7516992497140018E-2</v>
      </c>
      <c r="AN24" s="12">
        <f t="shared" si="12"/>
        <v>242.82220464607531</v>
      </c>
      <c r="AO24" s="12">
        <f t="shared" si="13"/>
        <v>11.538180876306559</v>
      </c>
      <c r="AP24" s="62">
        <f t="shared" si="14"/>
        <v>231.28402376976874</v>
      </c>
      <c r="AQ24" s="5" t="s">
        <v>60</v>
      </c>
      <c r="AR24" s="5"/>
      <c r="AS24" s="5" t="s">
        <v>60</v>
      </c>
      <c r="AT24" s="64">
        <v>47.2</v>
      </c>
      <c r="AU24" s="65">
        <v>44.7</v>
      </c>
      <c r="AV24" s="66">
        <v>49.6</v>
      </c>
      <c r="AW24" s="67">
        <v>9</v>
      </c>
      <c r="AX24" s="68" t="s">
        <v>250</v>
      </c>
      <c r="AY24" s="69">
        <v>1</v>
      </c>
      <c r="AZ24" s="65">
        <v>29.2</v>
      </c>
      <c r="BA24" s="66">
        <v>22.6</v>
      </c>
      <c r="BB24" s="70">
        <v>57.1</v>
      </c>
      <c r="BC24" s="71" t="s">
        <v>251</v>
      </c>
      <c r="BD24" s="72" t="s">
        <v>252</v>
      </c>
      <c r="BE24" s="104">
        <v>97.7</v>
      </c>
      <c r="BF24" s="16">
        <v>1182</v>
      </c>
      <c r="BG24" s="12">
        <f t="shared" si="15"/>
        <v>4.5559666975023125</v>
      </c>
      <c r="BH24" s="12">
        <v>231.25</v>
      </c>
      <c r="BI24" s="12">
        <f t="shared" si="16"/>
        <v>0.89134289238359543</v>
      </c>
      <c r="BJ24" s="17">
        <v>375</v>
      </c>
      <c r="BK24" s="75">
        <v>171</v>
      </c>
      <c r="BL24" s="75">
        <v>5.4370748636308308</v>
      </c>
      <c r="BM24" s="75">
        <v>1.0637255179480793</v>
      </c>
      <c r="BN24" s="75">
        <f>VLOOKUP(A24,[1]Sheet6!$A$1:$D$49,2,FALSE)</f>
        <v>16957</v>
      </c>
      <c r="BO24" s="75">
        <v>20323</v>
      </c>
      <c r="BP24" s="75">
        <v>169</v>
      </c>
      <c r="BQ24" s="75">
        <v>5320</v>
      </c>
      <c r="BR24" s="75">
        <v>5489</v>
      </c>
      <c r="BS24" s="75">
        <v>1135</v>
      </c>
      <c r="BT24" s="76">
        <v>36.730460385438974</v>
      </c>
      <c r="BU24" s="76">
        <v>44.325481798715202</v>
      </c>
      <c r="BV24" s="76"/>
      <c r="BW24" s="76"/>
      <c r="BX24" s="76">
        <v>17461</v>
      </c>
      <c r="BY24" s="76">
        <v>17769</v>
      </c>
      <c r="BZ24" s="76">
        <v>107</v>
      </c>
      <c r="CA24" s="76">
        <v>3923</v>
      </c>
      <c r="CB24" s="76">
        <v>4030</v>
      </c>
      <c r="CC24" s="76">
        <v>8725</v>
      </c>
      <c r="CD24" s="76">
        <v>22.679948224435815</v>
      </c>
      <c r="CE24" s="76">
        <v>71.782317519275139</v>
      </c>
      <c r="CF24" s="75">
        <f t="shared" si="17"/>
        <v>17996</v>
      </c>
      <c r="CG24" s="2">
        <f t="shared" si="17"/>
        <v>15789</v>
      </c>
      <c r="CH24" s="2">
        <v>330</v>
      </c>
      <c r="CI24" s="2">
        <v>2918</v>
      </c>
      <c r="CJ24" s="75">
        <f t="shared" si="18"/>
        <v>3248</v>
      </c>
      <c r="CK24" s="2">
        <f>VLOOKUP(A24,'[1]KP 2021'!$A$1:$AK$51,37)</f>
        <v>6857</v>
      </c>
      <c r="CL24" s="77">
        <f t="shared" si="58"/>
        <v>0.20571283805180823</v>
      </c>
      <c r="CM24" s="77">
        <f t="shared" si="59"/>
        <v>0.64000253340933566</v>
      </c>
      <c r="CN24" s="17">
        <v>41600</v>
      </c>
      <c r="CO24" s="17">
        <v>18385</v>
      </c>
      <c r="CP24" s="17">
        <v>23215</v>
      </c>
      <c r="CQ24" s="12">
        <v>55.80528846153846</v>
      </c>
      <c r="CR24" s="78">
        <v>20.399999999999999</v>
      </c>
      <c r="CS24" s="79">
        <v>20.838900000000002</v>
      </c>
      <c r="CT24" s="79">
        <v>9.221172493200001</v>
      </c>
      <c r="CU24" s="79">
        <v>18.869500000000002</v>
      </c>
      <c r="CV24" s="80">
        <v>17794</v>
      </c>
      <c r="CW24" s="80">
        <v>14944</v>
      </c>
      <c r="CX24" s="80">
        <v>15679</v>
      </c>
      <c r="CY24" s="81">
        <f t="shared" si="19"/>
        <v>88.113971001461167</v>
      </c>
      <c r="CZ24" s="80">
        <v>430.35990067119485</v>
      </c>
      <c r="DA24" s="80">
        <v>454</v>
      </c>
      <c r="DB24" s="80">
        <v>361</v>
      </c>
      <c r="DC24" s="80"/>
      <c r="DD24" s="80">
        <v>17461</v>
      </c>
      <c r="DE24" s="80">
        <v>17769</v>
      </c>
      <c r="DF24" s="80">
        <v>18160</v>
      </c>
      <c r="DG24" s="82">
        <f t="shared" si="20"/>
        <v>1.0400320714735696</v>
      </c>
      <c r="DH24" s="80">
        <v>424.78750162518753</v>
      </c>
      <c r="DI24" s="80">
        <v>298</v>
      </c>
      <c r="DJ24" s="80">
        <v>304</v>
      </c>
      <c r="DK24" s="80">
        <f t="shared" si="21"/>
        <v>0.71565194088086725</v>
      </c>
      <c r="DL24" s="81">
        <f t="shared" si="22"/>
        <v>83.883279886666898</v>
      </c>
      <c r="DM24" s="83">
        <v>17996</v>
      </c>
      <c r="DN24" s="84">
        <v>15789</v>
      </c>
      <c r="DO24" s="17">
        <v>15395</v>
      </c>
      <c r="DP24" s="85">
        <f t="shared" si="23"/>
        <v>0.85546788175150035</v>
      </c>
      <c r="DQ24" s="12">
        <v>333.55838899837926</v>
      </c>
      <c r="DR24" s="17">
        <v>285</v>
      </c>
      <c r="DS24" s="84">
        <v>290</v>
      </c>
      <c r="DT24" s="51">
        <f t="shared" si="24"/>
        <v>86.941300103655635</v>
      </c>
      <c r="DU24" s="51">
        <v>52836</v>
      </c>
      <c r="DV24" s="51">
        <f>VLOOKUP(A24,[2]Sheet1!$A$1:$F$49,6,FALSE)</f>
        <v>25921.927299017767</v>
      </c>
      <c r="DW24" s="51">
        <v>12410</v>
      </c>
      <c r="DX24" s="51">
        <v>100</v>
      </c>
      <c r="DY24" s="86">
        <f t="shared" si="25"/>
        <v>0.47874526677151197</v>
      </c>
      <c r="DZ24" s="87">
        <v>52836</v>
      </c>
      <c r="EA24" s="87">
        <f t="shared" si="60"/>
        <v>25921.927299017767</v>
      </c>
      <c r="EB24" s="87">
        <v>9777</v>
      </c>
      <c r="EC24" s="86">
        <v>1</v>
      </c>
      <c r="ED24" s="86">
        <f t="shared" si="26"/>
        <v>0.37717102926874074</v>
      </c>
      <c r="EE24" s="178">
        <f>VLOOKUP(A24,'[3]County 15 24 population'!$A$1:$J$50,10,FALSE)</f>
        <v>52836</v>
      </c>
      <c r="EF24" s="178">
        <v>25921.927299017767</v>
      </c>
      <c r="EG24" s="178">
        <v>10238</v>
      </c>
      <c r="EH24" s="12">
        <v>100</v>
      </c>
      <c r="EI24" s="12">
        <f t="shared" si="61"/>
        <v>39.495520074188072</v>
      </c>
      <c r="EJ24" s="184">
        <v>55207</v>
      </c>
      <c r="EK24" s="184">
        <v>16164.790990297666</v>
      </c>
      <c r="EL24" s="184">
        <v>5996</v>
      </c>
      <c r="EM24" s="21">
        <v>100</v>
      </c>
      <c r="EN24" s="88">
        <f t="shared" si="27"/>
        <v>0.37092963364629233</v>
      </c>
      <c r="EO24" s="89">
        <v>55207</v>
      </c>
      <c r="EP24" s="89">
        <v>16164.790990297666</v>
      </c>
      <c r="EQ24" s="172">
        <v>4641</v>
      </c>
      <c r="ER24" s="85">
        <v>1</v>
      </c>
      <c r="ES24" s="85">
        <f t="shared" si="28"/>
        <v>0.28710547527559083</v>
      </c>
      <c r="ET24" s="12">
        <v>55207</v>
      </c>
      <c r="EU24" s="12">
        <v>16164.790990297666</v>
      </c>
      <c r="EV24" s="178">
        <v>3237</v>
      </c>
      <c r="EW24" s="12">
        <v>100</v>
      </c>
      <c r="EX24" s="85">
        <f t="shared" si="62"/>
        <v>0.20025003737709277</v>
      </c>
      <c r="EY24" s="21">
        <v>1182</v>
      </c>
      <c r="EZ24" s="21">
        <v>510</v>
      </c>
      <c r="FA24" s="21">
        <v>100</v>
      </c>
      <c r="FB24" s="21">
        <f t="shared" si="29"/>
        <v>43.147208121827411</v>
      </c>
      <c r="FC24" s="21">
        <f t="shared" si="30"/>
        <v>1182</v>
      </c>
      <c r="FD24" s="21">
        <f>VLOOKUP(A24,'[1]KP 2021'!$A$1:$O$51,6,FALSE)</f>
        <v>750</v>
      </c>
      <c r="FE24" s="21">
        <v>100</v>
      </c>
      <c r="FF24" s="90">
        <f t="shared" si="31"/>
        <v>0.63451776649746194</v>
      </c>
      <c r="FG24" s="91">
        <v>1182</v>
      </c>
      <c r="FH24" s="179">
        <v>929</v>
      </c>
      <c r="FI24" s="12">
        <v>100</v>
      </c>
      <c r="FJ24" s="92">
        <f t="shared" si="32"/>
        <v>0.78595600676818955</v>
      </c>
      <c r="FK24" s="75">
        <v>231.25</v>
      </c>
      <c r="FL24" s="75">
        <v>50</v>
      </c>
      <c r="FM24" s="75">
        <v>100</v>
      </c>
      <c r="FN24" s="92">
        <f t="shared" si="33"/>
        <v>0.21621621621621623</v>
      </c>
      <c r="FO24" s="76">
        <f t="shared" si="34"/>
        <v>231.25</v>
      </c>
      <c r="FP24" s="76">
        <f>VLOOKUP(A24,'[1]KP 2021'!$A$1:$O$51,15,FALSE)</f>
        <v>107</v>
      </c>
      <c r="FQ24" s="92">
        <v>1</v>
      </c>
      <c r="FR24" s="92">
        <f t="shared" si="35"/>
        <v>0.4627027027027027</v>
      </c>
      <c r="FS24" s="12">
        <v>231.25</v>
      </c>
      <c r="FT24" s="179">
        <v>200</v>
      </c>
      <c r="FU24" s="93">
        <v>100</v>
      </c>
      <c r="FV24" s="92">
        <f t="shared" si="36"/>
        <v>0.86486486486486491</v>
      </c>
      <c r="FW24" s="75">
        <v>375</v>
      </c>
      <c r="FX24" s="75">
        <v>0</v>
      </c>
      <c r="FY24" s="75">
        <v>100</v>
      </c>
      <c r="FZ24" s="92">
        <f t="shared" si="37"/>
        <v>0</v>
      </c>
      <c r="GA24" s="94">
        <f t="shared" si="38"/>
        <v>375</v>
      </c>
      <c r="GB24" s="76">
        <f>VLOOKUP(A24,'[1]PWID 2021'!$A$1:$F$50,6,FALSE)</f>
        <v>0</v>
      </c>
      <c r="GC24" s="92">
        <v>1</v>
      </c>
      <c r="GD24" s="92">
        <f t="shared" si="39"/>
        <v>0</v>
      </c>
      <c r="GE24" s="17">
        <f>VLOOKUP(A24,'[4]KPSE post county TWG'!$A$4:$U$52,16,FALSE)</f>
        <v>375</v>
      </c>
      <c r="GF24" s="179">
        <v>56</v>
      </c>
      <c r="GG24" s="76">
        <v>100</v>
      </c>
      <c r="GH24" s="92">
        <f t="shared" si="67"/>
        <v>0.14933333333333335</v>
      </c>
      <c r="GI24" s="75">
        <v>375</v>
      </c>
      <c r="GJ24" s="76">
        <v>0</v>
      </c>
      <c r="GK24" s="92">
        <v>1</v>
      </c>
      <c r="GL24" s="92">
        <f t="shared" si="40"/>
        <v>0</v>
      </c>
      <c r="GM24" s="76">
        <f t="shared" si="41"/>
        <v>375</v>
      </c>
      <c r="GN24" s="76">
        <v>0</v>
      </c>
      <c r="GO24" s="92">
        <v>1</v>
      </c>
      <c r="GP24" s="92">
        <f t="shared" si="42"/>
        <v>0</v>
      </c>
      <c r="GQ24" s="75">
        <v>375</v>
      </c>
      <c r="GR24" s="76">
        <v>0</v>
      </c>
      <c r="GS24" s="92">
        <v>1</v>
      </c>
      <c r="GT24" s="92">
        <f t="shared" si="43"/>
        <v>0</v>
      </c>
      <c r="GU24" s="76">
        <v>171</v>
      </c>
      <c r="GV24" s="17">
        <v>0</v>
      </c>
      <c r="GW24" s="25">
        <v>100</v>
      </c>
      <c r="GX24" s="95">
        <f t="shared" si="44"/>
        <v>0</v>
      </c>
      <c r="GY24" s="96"/>
      <c r="GZ24" s="96"/>
      <c r="HA24" s="96"/>
      <c r="HB24" s="96"/>
      <c r="HC24" s="76">
        <v>171</v>
      </c>
      <c r="HD24" s="4">
        <v>97</v>
      </c>
      <c r="HE24" s="25">
        <v>100</v>
      </c>
      <c r="HF24" s="96">
        <f t="shared" si="68"/>
        <v>0.56725146198830412</v>
      </c>
      <c r="HG24" s="12">
        <v>1946</v>
      </c>
      <c r="HH24" s="17">
        <v>3</v>
      </c>
      <c r="HI24" s="17">
        <v>100</v>
      </c>
      <c r="HK24" s="85">
        <f t="shared" si="63"/>
        <v>1.5416238437821171E-3</v>
      </c>
      <c r="HL24" s="21">
        <v>1946</v>
      </c>
      <c r="HM24" s="21">
        <v>5</v>
      </c>
      <c r="HN24" s="12"/>
      <c r="HO24" s="21">
        <v>100</v>
      </c>
      <c r="HP24" s="90">
        <f t="shared" si="64"/>
        <v>2.5693730729701952E-3</v>
      </c>
      <c r="HQ24" s="173">
        <v>1946</v>
      </c>
      <c r="HR24" s="17">
        <v>29</v>
      </c>
      <c r="HS24" s="12"/>
      <c r="HT24" s="17">
        <v>100</v>
      </c>
      <c r="HU24" s="86">
        <f t="shared" si="65"/>
        <v>1.4902363823227132E-2</v>
      </c>
      <c r="HV24" s="12">
        <v>1182</v>
      </c>
      <c r="HW24" s="12">
        <v>14</v>
      </c>
      <c r="HX24" s="26">
        <f t="shared" si="45"/>
        <v>1.1844331641285956E-2</v>
      </c>
      <c r="HY24" s="12">
        <v>231.25</v>
      </c>
      <c r="HZ24" s="12">
        <v>2</v>
      </c>
      <c r="IA24" s="26">
        <f t="shared" si="46"/>
        <v>8.6486486486486488E-3</v>
      </c>
      <c r="IB24" s="12">
        <v>375</v>
      </c>
      <c r="IC24" s="12">
        <v>0</v>
      </c>
      <c r="ID24" s="26">
        <f t="shared" si="47"/>
        <v>0</v>
      </c>
      <c r="IE24" s="12">
        <v>171</v>
      </c>
      <c r="IF24" s="12"/>
      <c r="IG24" s="51"/>
      <c r="IH24" s="51">
        <f t="shared" si="48"/>
        <v>1182</v>
      </c>
      <c r="II24" s="51">
        <f>VLOOKUP(A24,'[1]Prep 2021'!$A$1:$H$50,2,FALSE)</f>
        <v>14</v>
      </c>
      <c r="IJ24" s="51"/>
      <c r="IK24" s="51">
        <f t="shared" si="49"/>
        <v>231.25</v>
      </c>
      <c r="IL24" s="51">
        <f>VLOOKUP(A24,'[1]Prep 2021'!$A$1:$H$50,3,FALSE)</f>
        <v>2</v>
      </c>
      <c r="IM24" s="51"/>
      <c r="IN24" s="51">
        <f t="shared" si="50"/>
        <v>375</v>
      </c>
      <c r="IO24" s="51" t="e">
        <f>VLOOKUP(A24,'[1]Prep 2021'!$A$1:$H$50,5,FALSE)</f>
        <v>#REF!</v>
      </c>
      <c r="IP24" s="51"/>
      <c r="IQ24" s="51"/>
      <c r="IR24" s="51"/>
      <c r="IS24" s="51"/>
      <c r="IT24" s="12">
        <v>1182</v>
      </c>
      <c r="IU24" s="17">
        <f>VLOOKUP(A24,'[1]Prep all counties'!$A$1:$M$50,8,FALSE)</f>
        <v>124</v>
      </c>
      <c r="IV24" s="12">
        <f t="shared" si="69"/>
        <v>10.490693739424705</v>
      </c>
      <c r="IW24" s="12">
        <v>231.25</v>
      </c>
      <c r="IX24" s="17">
        <f>VLOOKUP(A24,'[1]Prep all counties'!$A$1:$M$50,10,FALSE)</f>
        <v>17</v>
      </c>
      <c r="IY24" s="12">
        <f t="shared" si="70"/>
        <v>7.3513513513513509</v>
      </c>
      <c r="IZ24" s="12">
        <v>375</v>
      </c>
      <c r="JA24" s="17">
        <f>VLOOKUP(A24,'[1]Prep all counties'!$A$1:$M$50,11,FALSE)</f>
        <v>6</v>
      </c>
      <c r="JB24" s="12">
        <f>JA24/IZ24*100</f>
        <v>1.6</v>
      </c>
      <c r="JC24" s="21">
        <v>171</v>
      </c>
      <c r="JD24" s="97"/>
      <c r="JE24" s="51"/>
      <c r="JF24" s="51">
        <v>25921.927299017767</v>
      </c>
      <c r="JG24" s="51">
        <v>0</v>
      </c>
      <c r="JH24" s="96">
        <f t="shared" si="52"/>
        <v>0</v>
      </c>
      <c r="JI24" s="51">
        <f t="shared" si="53"/>
        <v>25921.927299017767</v>
      </c>
      <c r="JJ24" s="51">
        <f>VLOOKUP(A24,'[1]Prep 2021'!$A$1:$H$50,8,FALSE)</f>
        <v>7</v>
      </c>
      <c r="JK24" s="96"/>
      <c r="JL24" s="51">
        <v>25921.927299017767</v>
      </c>
      <c r="JM24" s="51">
        <f>VLOOKUP(A24,[1]PREP2!$A$1:$M$50,7,FALSE)</f>
        <v>91</v>
      </c>
      <c r="JN24" s="51"/>
      <c r="JO24" s="51">
        <v>55</v>
      </c>
      <c r="JP24" s="51">
        <v>195</v>
      </c>
      <c r="JQ24" s="51">
        <v>102</v>
      </c>
      <c r="JR24" s="51">
        <f t="shared" si="54"/>
        <v>71</v>
      </c>
      <c r="JS24" s="51" t="e">
        <f t="shared" si="66"/>
        <v>#REF!</v>
      </c>
      <c r="JT24" s="51">
        <f t="shared" si="55"/>
        <v>340</v>
      </c>
      <c r="JU24" s="96">
        <v>1.0179289328381924</v>
      </c>
      <c r="JV24" s="96">
        <v>0.99883214778638918</v>
      </c>
      <c r="JW24" s="96">
        <v>0.96492346938775508</v>
      </c>
      <c r="JX24" s="26">
        <v>1.0179289328381924</v>
      </c>
      <c r="JY24" s="26">
        <v>1.016740142280679</v>
      </c>
      <c r="JZ24" s="98">
        <v>0.98107642555527241</v>
      </c>
      <c r="KA24" s="99">
        <v>0.91667744760416026</v>
      </c>
      <c r="KB24" s="100">
        <v>0.99969021065675345</v>
      </c>
      <c r="KC24" s="101">
        <v>94.8</v>
      </c>
      <c r="KD24" s="99">
        <f t="shared" si="56"/>
        <v>0.91667744760416026</v>
      </c>
      <c r="KE24" s="99">
        <v>0.85281891577276392</v>
      </c>
      <c r="KF24" s="99">
        <v>0.2949321072210736</v>
      </c>
      <c r="KG24" s="96">
        <v>0.88371548567184266</v>
      </c>
      <c r="KH24" s="59">
        <v>0.99959701793270195</v>
      </c>
      <c r="KI24" s="102">
        <v>95</v>
      </c>
      <c r="KJ24" s="26">
        <f t="shared" si="57"/>
        <v>0.88371548567184266</v>
      </c>
      <c r="KK24" s="26">
        <v>1.0867161659100026</v>
      </c>
      <c r="KL24" s="98">
        <v>0.8618594547012508</v>
      </c>
      <c r="KM24" s="103" t="s">
        <v>62</v>
      </c>
    </row>
    <row r="25" spans="1:299" x14ac:dyDescent="0.35">
      <c r="A25" s="14" t="s">
        <v>20</v>
      </c>
      <c r="B25" s="48">
        <v>143920</v>
      </c>
      <c r="C25" s="49">
        <v>76103</v>
      </c>
      <c r="D25" s="49">
        <v>67813</v>
      </c>
      <c r="E25" s="50">
        <f t="shared" si="0"/>
        <v>1122.2479465589195</v>
      </c>
      <c r="F25" s="51">
        <f t="shared" si="1"/>
        <v>891.06868323193567</v>
      </c>
      <c r="G25" s="52">
        <v>0.63860000000000006</v>
      </c>
      <c r="H25" s="12">
        <v>64.689572846624742</v>
      </c>
      <c r="I25" s="21">
        <v>43</v>
      </c>
      <c r="J25" s="11">
        <v>0.3286039520731357</v>
      </c>
      <c r="K25" s="21">
        <v>36.864474046701126</v>
      </c>
      <c r="L25" s="21">
        <f t="shared" si="2"/>
        <v>37</v>
      </c>
      <c r="M25" s="53">
        <v>0.55631818804147448</v>
      </c>
      <c r="N25" s="12">
        <v>57.838991292568522</v>
      </c>
      <c r="O25" s="54">
        <f t="shared" si="3"/>
        <v>32</v>
      </c>
      <c r="P25" s="55">
        <v>2.1880299999999998E-2</v>
      </c>
      <c r="Q25" s="56">
        <v>1.6523400000000001E-2</v>
      </c>
      <c r="R25" s="57">
        <v>2.82601E-2</v>
      </c>
      <c r="S25" s="58">
        <v>1.8049206163569979E-2</v>
      </c>
      <c r="T25" s="58">
        <v>1.10577886655738E-2</v>
      </c>
      <c r="U25" s="58">
        <v>2.5581055820542299E-2</v>
      </c>
      <c r="V25" s="55">
        <v>2.2641782302557183E-2</v>
      </c>
      <c r="W25" s="56">
        <v>1.28572338676679E-2</v>
      </c>
      <c r="X25" s="59">
        <v>3.3456625330188797E-2</v>
      </c>
      <c r="Y25" s="24">
        <v>2.9186071488964963E-2</v>
      </c>
      <c r="Z25" s="24">
        <v>2.3348857191171971E-2</v>
      </c>
      <c r="AA25" s="24">
        <v>5.1088000000000001E-2</v>
      </c>
      <c r="AB25" s="12">
        <v>64.689572846624742</v>
      </c>
      <c r="AC25" s="12">
        <v>3.3048608975883651</v>
      </c>
      <c r="AD25" s="12">
        <v>61.38471194903638</v>
      </c>
      <c r="AE25" s="60">
        <f t="shared" si="4"/>
        <v>1.8206005798547576E-2</v>
      </c>
      <c r="AF25" s="61">
        <f t="shared" si="5"/>
        <v>1.4564804638838061E-2</v>
      </c>
      <c r="AG25" s="3">
        <f t="shared" si="6"/>
        <v>2.6288316165850856E-2</v>
      </c>
      <c r="AH25" s="21">
        <v>36.864474046701126</v>
      </c>
      <c r="AI25" s="12">
        <f t="shared" si="7"/>
        <v>0.96910494902748257</v>
      </c>
      <c r="AJ25" s="62">
        <f t="shared" si="8"/>
        <v>35.895369097673644</v>
      </c>
      <c r="AK25" s="60">
        <f t="shared" si="9"/>
        <v>2.4570423856546106E-2</v>
      </c>
      <c r="AL25" s="63">
        <f t="shared" si="10"/>
        <v>1.9656339085236885E-2</v>
      </c>
      <c r="AM25" s="3">
        <f t="shared" si="11"/>
        <v>4.450545504331796E-2</v>
      </c>
      <c r="AN25" s="12">
        <f t="shared" si="12"/>
        <v>57.838991292568522</v>
      </c>
      <c r="AO25" s="12">
        <f t="shared" si="13"/>
        <v>2.5741506267222674</v>
      </c>
      <c r="AP25" s="62">
        <f t="shared" si="14"/>
        <v>55.264840665846258</v>
      </c>
      <c r="AQ25" s="5" t="s">
        <v>60</v>
      </c>
      <c r="AR25" s="5"/>
      <c r="AS25" s="5" t="s">
        <v>60</v>
      </c>
      <c r="AT25" s="64">
        <v>32.6</v>
      </c>
      <c r="AU25" s="65">
        <v>26.7</v>
      </c>
      <c r="AV25" s="66">
        <v>37.6</v>
      </c>
      <c r="AW25" s="67">
        <v>21.5</v>
      </c>
      <c r="AX25" s="68" t="s">
        <v>229</v>
      </c>
      <c r="AY25" s="69" t="s">
        <v>253</v>
      </c>
      <c r="AZ25" s="65">
        <v>23.2</v>
      </c>
      <c r="BA25" s="66">
        <v>19.8</v>
      </c>
      <c r="BB25" s="70">
        <v>39</v>
      </c>
      <c r="BC25" s="71" t="s">
        <v>254</v>
      </c>
      <c r="BD25" s="72" t="s">
        <v>255</v>
      </c>
      <c r="BE25" s="104">
        <v>91.7</v>
      </c>
      <c r="BF25" s="16">
        <v>749</v>
      </c>
      <c r="BG25" s="12">
        <f t="shared" si="15"/>
        <v>9.84192475986492</v>
      </c>
      <c r="BH25" s="12">
        <v>211</v>
      </c>
      <c r="BI25" s="12">
        <f t="shared" si="16"/>
        <v>2.7725582434332421</v>
      </c>
      <c r="BJ25" s="17">
        <v>450</v>
      </c>
      <c r="BK25" s="75" t="s">
        <v>230</v>
      </c>
      <c r="BL25" s="75">
        <v>12.738095238095235</v>
      </c>
      <c r="BM25" s="75">
        <v>3.5884353741496593</v>
      </c>
      <c r="BN25" s="75">
        <f>VLOOKUP(A25,[1]Sheet6!$A$1:$D$49,2,FALSE)</f>
        <v>4847</v>
      </c>
      <c r="BO25" s="75">
        <v>4753</v>
      </c>
      <c r="BP25" s="75">
        <v>9</v>
      </c>
      <c r="BQ25" s="75">
        <v>1053</v>
      </c>
      <c r="BR25" s="75">
        <v>1062</v>
      </c>
      <c r="BS25" s="75">
        <v>115</v>
      </c>
      <c r="BT25" s="76">
        <v>22.682614267407093</v>
      </c>
      <c r="BU25" s="76">
        <v>25.138829560017083</v>
      </c>
      <c r="BV25" s="76"/>
      <c r="BW25" s="76"/>
      <c r="BX25" s="76">
        <v>4996</v>
      </c>
      <c r="BY25" s="76">
        <v>5475</v>
      </c>
      <c r="BZ25" s="76">
        <v>26</v>
      </c>
      <c r="CA25" s="76">
        <v>845</v>
      </c>
      <c r="CB25" s="76">
        <v>871</v>
      </c>
      <c r="CC25" s="76">
        <v>1650</v>
      </c>
      <c r="CD25" s="76">
        <v>15.908675799086758</v>
      </c>
      <c r="CE25" s="76">
        <v>46.045662100456617</v>
      </c>
      <c r="CF25" s="75">
        <f t="shared" si="17"/>
        <v>5155</v>
      </c>
      <c r="CG25" s="2">
        <f t="shared" si="17"/>
        <v>5098</v>
      </c>
      <c r="CH25" s="2">
        <v>145</v>
      </c>
      <c r="CI25" s="2">
        <v>748</v>
      </c>
      <c r="CJ25" s="75">
        <f t="shared" si="18"/>
        <v>893</v>
      </c>
      <c r="CK25" s="2">
        <f>VLOOKUP(A25,'[1]KP 2021'!$A$1:$AK$51,37)</f>
        <v>2054</v>
      </c>
      <c r="CL25" s="77">
        <f t="shared" si="58"/>
        <v>0.17516673205178501</v>
      </c>
      <c r="CM25" s="77">
        <f t="shared" si="59"/>
        <v>0.57806983130639467</v>
      </c>
      <c r="CN25" s="17">
        <v>13144</v>
      </c>
      <c r="CO25" s="17">
        <v>3887</v>
      </c>
      <c r="CP25" s="17">
        <v>9257</v>
      </c>
      <c r="CQ25" s="12">
        <v>70.427571515520398</v>
      </c>
      <c r="CR25" s="78">
        <v>8.4</v>
      </c>
      <c r="CS25" s="79">
        <v>21.700320000000001</v>
      </c>
      <c r="CT25" s="79">
        <v>8.9070826097999998</v>
      </c>
      <c r="CU25" s="79">
        <v>19.036360000000002</v>
      </c>
      <c r="CV25" s="80">
        <v>4710</v>
      </c>
      <c r="CW25" s="80">
        <v>4682</v>
      </c>
      <c r="CX25" s="80">
        <v>4783</v>
      </c>
      <c r="CY25" s="81">
        <f t="shared" si="19"/>
        <v>101.54989384288749</v>
      </c>
      <c r="CZ25" s="80">
        <v>142.75469796873963</v>
      </c>
      <c r="DA25" s="80">
        <v>101</v>
      </c>
      <c r="DB25" s="80">
        <v>99</v>
      </c>
      <c r="DC25" s="80"/>
      <c r="DD25" s="80">
        <v>4996</v>
      </c>
      <c r="DE25" s="80">
        <v>5475</v>
      </c>
      <c r="DF25" s="80">
        <v>5390</v>
      </c>
      <c r="DG25" s="82">
        <f t="shared" si="20"/>
        <v>1.0788630904723779</v>
      </c>
      <c r="DH25" s="80">
        <v>66.469167359580766</v>
      </c>
      <c r="DI25" s="80">
        <v>90</v>
      </c>
      <c r="DJ25" s="80">
        <v>89</v>
      </c>
      <c r="DK25" s="80">
        <f t="shared" si="21"/>
        <v>1.3389666748574318</v>
      </c>
      <c r="DL25" s="81">
        <f t="shared" si="22"/>
        <v>69.349731678658301</v>
      </c>
      <c r="DM25" s="83">
        <v>5155</v>
      </c>
      <c r="DN25" s="84">
        <v>5098</v>
      </c>
      <c r="DO25" s="17">
        <v>4358</v>
      </c>
      <c r="DP25" s="85">
        <f t="shared" si="23"/>
        <v>0.84539282250242487</v>
      </c>
      <c r="DQ25" s="12">
        <v>87.20135009715321</v>
      </c>
      <c r="DR25" s="17">
        <v>64</v>
      </c>
      <c r="DS25" s="84">
        <v>65</v>
      </c>
      <c r="DT25" s="51">
        <f t="shared" si="24"/>
        <v>74.540130316310325</v>
      </c>
      <c r="DU25" s="51">
        <v>14059</v>
      </c>
      <c r="DV25" s="51">
        <f>VLOOKUP(A25,[2]Sheet1!$A$1:$F$49,6,FALSE)</f>
        <v>6601.3164776666426</v>
      </c>
      <c r="DW25" s="51">
        <v>4002</v>
      </c>
      <c r="DX25" s="51">
        <v>100</v>
      </c>
      <c r="DY25" s="86">
        <f t="shared" si="25"/>
        <v>0.60624271136513985</v>
      </c>
      <c r="DZ25" s="87">
        <v>14059</v>
      </c>
      <c r="EA25" s="87">
        <f t="shared" si="60"/>
        <v>6601.3164776666426</v>
      </c>
      <c r="EB25" s="87">
        <v>2404</v>
      </c>
      <c r="EC25" s="86">
        <v>1</v>
      </c>
      <c r="ED25" s="86">
        <f t="shared" si="26"/>
        <v>0.36416978463812999</v>
      </c>
      <c r="EE25" s="178">
        <f>VLOOKUP(A25,'[3]County 15 24 population'!$A$1:$J$50,10,FALSE)</f>
        <v>14059</v>
      </c>
      <c r="EF25" s="178">
        <v>6601.3164776666426</v>
      </c>
      <c r="EG25" s="178">
        <v>2513</v>
      </c>
      <c r="EH25" s="12">
        <v>100</v>
      </c>
      <c r="EI25" s="12">
        <f t="shared" si="61"/>
        <v>38.06816425938522</v>
      </c>
      <c r="EJ25" s="184">
        <v>16485</v>
      </c>
      <c r="EK25" s="184">
        <v>3919.7094528737166</v>
      </c>
      <c r="EL25" s="184">
        <v>2235</v>
      </c>
      <c r="EM25" s="21">
        <v>100</v>
      </c>
      <c r="EN25" s="88">
        <f t="shared" si="27"/>
        <v>0.5701953236256887</v>
      </c>
      <c r="EO25" s="89">
        <v>16485</v>
      </c>
      <c r="EP25" s="89">
        <v>3919.7094528737166</v>
      </c>
      <c r="EQ25" s="172">
        <v>1615</v>
      </c>
      <c r="ER25" s="85">
        <v>1</v>
      </c>
      <c r="ES25" s="85">
        <f t="shared" si="28"/>
        <v>0.4120203345214708</v>
      </c>
      <c r="ET25" s="12">
        <v>16485</v>
      </c>
      <c r="EU25" s="12">
        <v>3919.7094528737166</v>
      </c>
      <c r="EV25" s="178">
        <v>1529</v>
      </c>
      <c r="EW25" s="12">
        <v>100</v>
      </c>
      <c r="EX25" s="85">
        <f t="shared" si="62"/>
        <v>0.39007993280701475</v>
      </c>
      <c r="EY25" s="21">
        <v>749</v>
      </c>
      <c r="EZ25" s="21">
        <v>0</v>
      </c>
      <c r="FA25" s="21">
        <v>100</v>
      </c>
      <c r="FB25" s="21">
        <f t="shared" si="29"/>
        <v>0</v>
      </c>
      <c r="FC25" s="21">
        <f t="shared" si="30"/>
        <v>749</v>
      </c>
      <c r="FD25" s="21">
        <f>VLOOKUP(A25,'[1]KP 2021'!$A$1:$O$51,6,FALSE)</f>
        <v>0</v>
      </c>
      <c r="FE25" s="21">
        <v>100</v>
      </c>
      <c r="FF25" s="90">
        <f t="shared" si="31"/>
        <v>0</v>
      </c>
      <c r="FG25" s="91">
        <v>749</v>
      </c>
      <c r="FH25" s="179">
        <v>0</v>
      </c>
      <c r="FI25" s="12">
        <v>100</v>
      </c>
      <c r="FJ25" s="92">
        <f t="shared" si="32"/>
        <v>0</v>
      </c>
      <c r="FK25" s="75">
        <v>211</v>
      </c>
      <c r="FL25" s="75">
        <v>0</v>
      </c>
      <c r="FM25" s="75">
        <v>100</v>
      </c>
      <c r="FN25" s="92">
        <f t="shared" si="33"/>
        <v>0</v>
      </c>
      <c r="FO25" s="76">
        <f t="shared" si="34"/>
        <v>211</v>
      </c>
      <c r="FP25" s="76">
        <f>VLOOKUP(A25,'[1]KP 2021'!$A$1:$O$51,15,FALSE)</f>
        <v>0</v>
      </c>
      <c r="FQ25" s="92">
        <v>1</v>
      </c>
      <c r="FR25" s="92">
        <f t="shared" si="35"/>
        <v>0</v>
      </c>
      <c r="FS25" s="12">
        <v>211</v>
      </c>
      <c r="FT25" s="179">
        <v>0</v>
      </c>
      <c r="FU25" s="93">
        <v>100</v>
      </c>
      <c r="FV25" s="92">
        <f t="shared" si="36"/>
        <v>0</v>
      </c>
      <c r="FW25" s="75">
        <v>450</v>
      </c>
      <c r="FX25" s="75">
        <v>0</v>
      </c>
      <c r="FY25" s="75">
        <v>100</v>
      </c>
      <c r="FZ25" s="92">
        <f t="shared" si="37"/>
        <v>0</v>
      </c>
      <c r="GA25" s="94">
        <f t="shared" si="38"/>
        <v>450</v>
      </c>
      <c r="GB25" s="76">
        <f>VLOOKUP(A25,'[1]PWID 2021'!$A$1:$F$50,6,FALSE)</f>
        <v>0</v>
      </c>
      <c r="GC25" s="92">
        <v>1</v>
      </c>
      <c r="GD25" s="92">
        <f t="shared" si="39"/>
        <v>0</v>
      </c>
      <c r="GE25" s="17">
        <f>VLOOKUP(A25,'[4]KPSE post county TWG'!$A$4:$U$52,16,FALSE)</f>
        <v>450</v>
      </c>
      <c r="GF25" s="179">
        <v>0</v>
      </c>
      <c r="GG25" s="76">
        <v>100</v>
      </c>
      <c r="GH25" s="92">
        <f t="shared" si="67"/>
        <v>0</v>
      </c>
      <c r="GI25" s="75">
        <v>450</v>
      </c>
      <c r="GJ25" s="76">
        <v>0</v>
      </c>
      <c r="GK25" s="92">
        <v>1</v>
      </c>
      <c r="GL25" s="92">
        <f t="shared" si="40"/>
        <v>0</v>
      </c>
      <c r="GM25" s="76">
        <f t="shared" si="41"/>
        <v>450</v>
      </c>
      <c r="GN25" s="76">
        <v>0</v>
      </c>
      <c r="GO25" s="92">
        <v>1</v>
      </c>
      <c r="GP25" s="92">
        <f t="shared" si="42"/>
        <v>0</v>
      </c>
      <c r="GQ25" s="75">
        <v>450</v>
      </c>
      <c r="GR25" s="76">
        <f>VLOOKUP(A25,[5]Sheet1!$A$1:$B$9,2,FALSE)</f>
        <v>243</v>
      </c>
      <c r="GS25" s="92">
        <v>1</v>
      </c>
      <c r="GT25" s="92">
        <f t="shared" si="43"/>
        <v>0.54</v>
      </c>
      <c r="GU25" s="76">
        <v>0</v>
      </c>
      <c r="GV25" s="17">
        <v>0</v>
      </c>
      <c r="GW25" s="25">
        <v>100</v>
      </c>
      <c r="GX25" s="95" t="e">
        <f t="shared" si="44"/>
        <v>#DIV/0!</v>
      </c>
      <c r="GY25" s="96"/>
      <c r="GZ25" s="96"/>
      <c r="HA25" s="96"/>
      <c r="HB25" s="96"/>
      <c r="HC25" s="76">
        <v>0</v>
      </c>
      <c r="HD25" s="4">
        <v>0</v>
      </c>
      <c r="HE25" s="25">
        <v>100</v>
      </c>
      <c r="HF25" s="96">
        <v>0</v>
      </c>
      <c r="HG25" s="12">
        <v>4148</v>
      </c>
      <c r="HH25" s="17">
        <v>0</v>
      </c>
      <c r="HI25" s="17">
        <v>100</v>
      </c>
      <c r="HK25" s="85">
        <f t="shared" si="63"/>
        <v>0</v>
      </c>
      <c r="HL25" s="21">
        <v>4148</v>
      </c>
      <c r="HM25" s="21">
        <v>0</v>
      </c>
      <c r="HN25" s="12"/>
      <c r="HO25" s="21">
        <v>100</v>
      </c>
      <c r="HP25" s="90">
        <f t="shared" si="64"/>
        <v>0</v>
      </c>
      <c r="HQ25" s="173">
        <v>4148</v>
      </c>
      <c r="HR25" s="17">
        <v>0</v>
      </c>
      <c r="HS25" s="12"/>
      <c r="HT25" s="17">
        <v>100</v>
      </c>
      <c r="HU25" s="86">
        <f t="shared" si="65"/>
        <v>0</v>
      </c>
      <c r="HV25" s="12">
        <v>749</v>
      </c>
      <c r="HW25" s="12">
        <v>0</v>
      </c>
      <c r="HX25" s="26">
        <f t="shared" si="45"/>
        <v>0</v>
      </c>
      <c r="HY25" s="12">
        <v>211</v>
      </c>
      <c r="HZ25" s="12">
        <v>0</v>
      </c>
      <c r="IA25" s="26">
        <f t="shared" si="46"/>
        <v>0</v>
      </c>
      <c r="IB25" s="12">
        <v>450</v>
      </c>
      <c r="IC25" s="12">
        <v>0</v>
      </c>
      <c r="ID25" s="26">
        <f t="shared" si="47"/>
        <v>0</v>
      </c>
      <c r="IE25" s="12" t="s">
        <v>230</v>
      </c>
      <c r="IF25" s="12"/>
      <c r="IG25" s="51"/>
      <c r="IH25" s="51">
        <f t="shared" si="48"/>
        <v>749</v>
      </c>
      <c r="II25" s="51" t="e">
        <f>VLOOKUP(A25,'[1]Prep 2021'!$A$1:$H$50,2,FALSE)</f>
        <v>#REF!</v>
      </c>
      <c r="IJ25" s="51"/>
      <c r="IK25" s="51">
        <f t="shared" si="49"/>
        <v>211</v>
      </c>
      <c r="IL25" s="51" t="e">
        <f>VLOOKUP(A25,'[1]Prep 2021'!$A$1:$H$50,3,FALSE)</f>
        <v>#REF!</v>
      </c>
      <c r="IM25" s="51"/>
      <c r="IN25" s="51">
        <f t="shared" si="50"/>
        <v>450</v>
      </c>
      <c r="IO25" s="51" t="e">
        <f>VLOOKUP(A25,'[1]Prep 2021'!$A$1:$H$50,5,FALSE)</f>
        <v>#REF!</v>
      </c>
      <c r="IP25" s="51"/>
      <c r="IQ25" s="51"/>
      <c r="IR25" s="51"/>
      <c r="IS25" s="51"/>
      <c r="IT25" s="12">
        <v>749</v>
      </c>
      <c r="IU25" s="17" t="e">
        <f>VLOOKUP(A25,'[1]Prep all counties'!$A$1:$M$50,8,FALSE)</f>
        <v>#REF!</v>
      </c>
      <c r="IV25" s="12">
        <v>0</v>
      </c>
      <c r="IW25" s="12">
        <v>211</v>
      </c>
      <c r="IX25" s="17" t="e">
        <f>VLOOKUP(A25,'[1]Prep all counties'!$A$1:$M$50,10,FALSE)</f>
        <v>#REF!</v>
      </c>
      <c r="IY25" s="12">
        <v>0</v>
      </c>
      <c r="IZ25" s="12">
        <v>450</v>
      </c>
      <c r="JA25" s="17" t="e">
        <f>VLOOKUP(A25,'[1]Prep all counties'!$A$1:$M$50,11,FALSE)</f>
        <v>#REF!</v>
      </c>
      <c r="JB25" s="12">
        <v>0</v>
      </c>
      <c r="JC25" s="21" t="s">
        <v>230</v>
      </c>
      <c r="JD25" s="97"/>
      <c r="JE25" s="51"/>
      <c r="JF25" s="51">
        <v>6601.3164776666426</v>
      </c>
      <c r="JG25" s="51">
        <v>0</v>
      </c>
      <c r="JH25" s="96">
        <f t="shared" si="52"/>
        <v>0</v>
      </c>
      <c r="JI25" s="51">
        <f t="shared" si="53"/>
        <v>6601.3164776666426</v>
      </c>
      <c r="JJ25" s="51">
        <f>VLOOKUP(A25,'[1]Prep 2021'!$A$1:$H$50,8,FALSE)</f>
        <v>0</v>
      </c>
      <c r="JK25" s="96"/>
      <c r="JL25" s="51">
        <v>6601.3164776666426</v>
      </c>
      <c r="JM25" s="51">
        <f>VLOOKUP(A25,[1]PREP2!$A$1:$M$50,7,FALSE)</f>
        <v>0</v>
      </c>
      <c r="JN25" s="51"/>
      <c r="JO25" s="51">
        <v>3</v>
      </c>
      <c r="JP25" s="51">
        <v>1</v>
      </c>
      <c r="JQ25" s="51">
        <v>0</v>
      </c>
      <c r="JR25" s="51">
        <f t="shared" si="54"/>
        <v>3</v>
      </c>
      <c r="JS25" s="51" t="e">
        <f t="shared" si="66"/>
        <v>#REF!</v>
      </c>
      <c r="JT25" s="51" t="e">
        <f t="shared" si="55"/>
        <v>#REF!</v>
      </c>
      <c r="JU25" s="96">
        <v>0.72686742881674349</v>
      </c>
      <c r="JV25" s="96">
        <v>0.99940011997600475</v>
      </c>
      <c r="JW25" s="96">
        <v>0.57262905162064826</v>
      </c>
      <c r="JX25" s="26">
        <v>0.72686742881674349</v>
      </c>
      <c r="JY25" s="26">
        <v>0.72643139556610359</v>
      </c>
      <c r="JZ25" s="98">
        <v>0.41597572111048187</v>
      </c>
      <c r="KA25" s="99">
        <v>0.93270872208283884</v>
      </c>
      <c r="KB25" s="100">
        <v>0.99940405244338493</v>
      </c>
      <c r="KC25" s="101">
        <v>76.599999999999994</v>
      </c>
      <c r="KD25" s="99">
        <f t="shared" si="56"/>
        <v>0.93270872208283884</v>
      </c>
      <c r="KE25" s="99">
        <v>0.89621466098026248</v>
      </c>
      <c r="KF25" s="99">
        <v>1.923895515521136E-2</v>
      </c>
      <c r="KG25" s="96">
        <v>0.8627326332049442</v>
      </c>
      <c r="KH25" s="59">
        <v>1</v>
      </c>
      <c r="KI25" s="102">
        <v>90.9</v>
      </c>
      <c r="KJ25" s="26">
        <f t="shared" si="57"/>
        <v>0.8627326332049442</v>
      </c>
      <c r="KK25" s="26">
        <v>0.66362245038504941</v>
      </c>
      <c r="KL25" s="98">
        <v>0.20173499372033779</v>
      </c>
      <c r="KM25" s="103" t="s">
        <v>62</v>
      </c>
    </row>
    <row r="26" spans="1:299" x14ac:dyDescent="0.35">
      <c r="A26" s="14" t="s">
        <v>21</v>
      </c>
      <c r="B26" s="48">
        <v>1421932</v>
      </c>
      <c r="C26" s="49">
        <v>710707</v>
      </c>
      <c r="D26" s="49">
        <v>711191</v>
      </c>
      <c r="E26" s="50">
        <f t="shared" si="0"/>
        <v>999.31945145537554</v>
      </c>
      <c r="F26" s="51">
        <f t="shared" si="1"/>
        <v>1000.6810120063543</v>
      </c>
      <c r="G26" s="52">
        <v>0.96030000000000004</v>
      </c>
      <c r="H26" s="12">
        <v>1027.1412026243213</v>
      </c>
      <c r="I26" s="21">
        <v>13</v>
      </c>
      <c r="J26" s="11">
        <v>0.57716552371190977</v>
      </c>
      <c r="K26" s="21">
        <v>677.15738952773972</v>
      </c>
      <c r="L26" s="21">
        <f t="shared" si="2"/>
        <v>27</v>
      </c>
      <c r="M26" s="53">
        <v>0.70808637965392218</v>
      </c>
      <c r="N26" s="12">
        <v>820.79362453341184</v>
      </c>
      <c r="O26" s="54">
        <f t="shared" si="3"/>
        <v>26</v>
      </c>
      <c r="P26" s="55">
        <v>3.2531900000000002E-2</v>
      </c>
      <c r="Q26" s="56">
        <v>2.11475E-2</v>
      </c>
      <c r="R26" s="57">
        <v>4.4275599999999998E-2</v>
      </c>
      <c r="S26" s="58">
        <v>3.0687394978109635E-2</v>
      </c>
      <c r="T26" s="58">
        <v>1.77212880931551E-2</v>
      </c>
      <c r="U26" s="58">
        <v>4.3089893735138503E-2</v>
      </c>
      <c r="V26" s="55">
        <v>3.0212672999558512E-2</v>
      </c>
      <c r="W26" s="56">
        <v>1.4477445274659001E-2</v>
      </c>
      <c r="X26" s="59">
        <v>4.2929505082552603E-2</v>
      </c>
      <c r="Y26" s="24">
        <v>2.9518718550100055E-2</v>
      </c>
      <c r="Z26" s="24">
        <v>2.3614974840080044E-2</v>
      </c>
      <c r="AA26" s="24">
        <v>7.6824000000000003E-2</v>
      </c>
      <c r="AB26" s="12">
        <v>1027.1412026243213</v>
      </c>
      <c r="AC26" s="12">
        <v>78.909095750410856</v>
      </c>
      <c r="AD26" s="12">
        <v>948.23210687391042</v>
      </c>
      <c r="AE26" s="60">
        <f t="shared" si="4"/>
        <v>1.8807902206219251E-2</v>
      </c>
      <c r="AF26" s="61">
        <f t="shared" si="5"/>
        <v>1.50463217649754E-2</v>
      </c>
      <c r="AG26" s="3">
        <f t="shared" si="6"/>
        <v>4.617324189695278E-2</v>
      </c>
      <c r="AH26" s="21">
        <v>677.15738952773972</v>
      </c>
      <c r="AI26" s="12">
        <f t="shared" si="7"/>
        <v>31.266551948973405</v>
      </c>
      <c r="AJ26" s="62">
        <f t="shared" si="8"/>
        <v>645.89083757876631</v>
      </c>
      <c r="AK26" s="60">
        <f t="shared" si="9"/>
        <v>2.3436733971346036E-2</v>
      </c>
      <c r="AL26" s="63">
        <f t="shared" si="10"/>
        <v>1.8749387177076828E-2</v>
      </c>
      <c r="AM26" s="3">
        <f t="shared" si="11"/>
        <v>5.6646910372313772E-2</v>
      </c>
      <c r="AN26" s="12">
        <f t="shared" si="12"/>
        <v>820.79362453341184</v>
      </c>
      <c r="AO26" s="12">
        <f t="shared" si="13"/>
        <v>46.495422883110741</v>
      </c>
      <c r="AP26" s="62">
        <f t="shared" si="14"/>
        <v>774.29820165030105</v>
      </c>
      <c r="AQ26" s="5" t="s">
        <v>62</v>
      </c>
      <c r="AR26" s="5"/>
      <c r="AS26" s="5" t="s">
        <v>62</v>
      </c>
      <c r="AT26" s="64">
        <v>41.9</v>
      </c>
      <c r="AU26" s="65">
        <v>33</v>
      </c>
      <c r="AV26" s="66">
        <v>50.8</v>
      </c>
      <c r="AW26" s="67">
        <v>24.2</v>
      </c>
      <c r="AX26" s="68">
        <v>33.4</v>
      </c>
      <c r="AY26" s="69">
        <v>11.6</v>
      </c>
      <c r="AZ26" s="65">
        <v>32.9</v>
      </c>
      <c r="BA26" s="66">
        <v>14.9</v>
      </c>
      <c r="BB26" s="70">
        <v>52.8</v>
      </c>
      <c r="BC26" s="71">
        <v>58.6</v>
      </c>
      <c r="BD26" s="72" t="s">
        <v>256</v>
      </c>
      <c r="BE26" s="104">
        <v>98.5</v>
      </c>
      <c r="BF26" s="16">
        <v>4932</v>
      </c>
      <c r="BG26" s="12">
        <f t="shared" si="15"/>
        <v>6.9395686267336609</v>
      </c>
      <c r="BH26" s="12">
        <v>2811</v>
      </c>
      <c r="BI26" s="12">
        <f t="shared" si="16"/>
        <v>3.9552164253342097</v>
      </c>
      <c r="BJ26" s="17">
        <v>40</v>
      </c>
      <c r="BK26" s="75">
        <v>276.5</v>
      </c>
      <c r="BL26" s="75">
        <v>8.135922274897796</v>
      </c>
      <c r="BM26" s="75">
        <v>4.6370797880652281</v>
      </c>
      <c r="BN26" s="75">
        <f>VLOOKUP(A26,[1]Sheet6!$A$1:$D$49,2,FALSE)</f>
        <v>34152</v>
      </c>
      <c r="BO26" s="75">
        <v>32858</v>
      </c>
      <c r="BP26" s="75">
        <v>157</v>
      </c>
      <c r="BQ26" s="75">
        <v>5275</v>
      </c>
      <c r="BR26" s="75">
        <v>5432</v>
      </c>
      <c r="BS26" s="75">
        <v>1851</v>
      </c>
      <c r="BT26" s="76">
        <v>17.574737931927011</v>
      </c>
      <c r="BU26" s="76">
        <v>23.563478711013332</v>
      </c>
      <c r="BV26" s="76"/>
      <c r="BW26" s="76"/>
      <c r="BX26" s="76">
        <v>34905</v>
      </c>
      <c r="BY26" s="76">
        <v>36182</v>
      </c>
      <c r="BZ26" s="76">
        <v>241</v>
      </c>
      <c r="CA26" s="76">
        <v>5616</v>
      </c>
      <c r="CB26" s="76">
        <v>5857</v>
      </c>
      <c r="CC26" s="76">
        <v>13286</v>
      </c>
      <c r="CD26" s="76">
        <v>16.187607097451775</v>
      </c>
      <c r="CE26" s="76">
        <v>52.907523077773476</v>
      </c>
      <c r="CF26" s="75">
        <f t="shared" si="17"/>
        <v>35699</v>
      </c>
      <c r="CG26" s="2">
        <f t="shared" si="17"/>
        <v>31881</v>
      </c>
      <c r="CH26" s="2">
        <v>277</v>
      </c>
      <c r="CI26" s="2">
        <v>4922</v>
      </c>
      <c r="CJ26" s="75">
        <f t="shared" si="18"/>
        <v>5199</v>
      </c>
      <c r="CK26" s="2">
        <f>VLOOKUP(A26,'[1]KP 2021'!$A$1:$AK$51,37)</f>
        <v>14185</v>
      </c>
      <c r="CL26" s="77">
        <f t="shared" si="58"/>
        <v>0.16307518584736991</v>
      </c>
      <c r="CM26" s="77">
        <f t="shared" si="59"/>
        <v>0.60801104105893788</v>
      </c>
      <c r="CN26" s="17">
        <v>116869</v>
      </c>
      <c r="CO26" s="17">
        <v>51524</v>
      </c>
      <c r="CP26" s="17">
        <v>65345</v>
      </c>
      <c r="CQ26" s="12">
        <v>55.913030829390173</v>
      </c>
      <c r="CR26" s="78">
        <v>15.9</v>
      </c>
      <c r="CS26" s="105">
        <v>23.279590000000002</v>
      </c>
      <c r="CT26" s="79">
        <v>13.389125976600001</v>
      </c>
      <c r="CU26" s="79">
        <v>19.342270000000003</v>
      </c>
      <c r="CV26" s="80">
        <v>34854</v>
      </c>
      <c r="CW26" s="80">
        <v>30908</v>
      </c>
      <c r="CX26" s="80">
        <v>31443</v>
      </c>
      <c r="CY26" s="81">
        <f t="shared" si="19"/>
        <v>90.213461869512827</v>
      </c>
      <c r="CZ26" s="80">
        <v>851.43810347466808</v>
      </c>
      <c r="DA26" s="80">
        <v>1155</v>
      </c>
      <c r="DB26" s="80">
        <v>1101</v>
      </c>
      <c r="DC26" s="80"/>
      <c r="DD26" s="80">
        <v>34905</v>
      </c>
      <c r="DE26" s="80">
        <v>36185</v>
      </c>
      <c r="DF26" s="80">
        <v>31653</v>
      </c>
      <c r="DG26" s="82">
        <f t="shared" si="20"/>
        <v>0.90683283197249676</v>
      </c>
      <c r="DH26" s="80">
        <v>1011.7140078894971</v>
      </c>
      <c r="DI26" s="80">
        <v>871</v>
      </c>
      <c r="DJ26" s="80">
        <v>864</v>
      </c>
      <c r="DK26" s="80">
        <f t="shared" si="21"/>
        <v>0.85399628082877055</v>
      </c>
      <c r="DL26" s="81">
        <f t="shared" si="22"/>
        <v>129.31063285832343</v>
      </c>
      <c r="DM26" s="83">
        <v>35699</v>
      </c>
      <c r="DN26" s="84">
        <v>31881</v>
      </c>
      <c r="DO26" s="17">
        <v>26403</v>
      </c>
      <c r="DP26" s="85">
        <f t="shared" si="23"/>
        <v>0.73960054903498695</v>
      </c>
      <c r="DQ26" s="12">
        <v>965.07210769154324</v>
      </c>
      <c r="DR26" s="17">
        <v>743</v>
      </c>
      <c r="DS26" s="84">
        <v>718</v>
      </c>
      <c r="DT26" s="51">
        <f t="shared" si="24"/>
        <v>74.398585792460551</v>
      </c>
      <c r="DU26" s="51">
        <v>146407</v>
      </c>
      <c r="DV26" s="51">
        <f>VLOOKUP(A26,[2]Sheet1!$A$1:$F$49,6,FALSE)</f>
        <v>77540.652536623471</v>
      </c>
      <c r="DW26" s="51">
        <v>31936</v>
      </c>
      <c r="DX26" s="51">
        <v>100</v>
      </c>
      <c r="DY26" s="86">
        <f t="shared" si="25"/>
        <v>0.41186137793870392</v>
      </c>
      <c r="DZ26" s="87">
        <v>146407</v>
      </c>
      <c r="EA26" s="87">
        <f t="shared" si="60"/>
        <v>77540.652536623471</v>
      </c>
      <c r="EB26" s="87">
        <v>21113</v>
      </c>
      <c r="EC26" s="86">
        <v>1</v>
      </c>
      <c r="ED26" s="86">
        <f t="shared" si="26"/>
        <v>0.27228298072456963</v>
      </c>
      <c r="EE26" s="178">
        <f>VLOOKUP(A26,'[3]County 15 24 population'!$A$1:$J$50,10,FALSE)</f>
        <v>146407</v>
      </c>
      <c r="EF26" s="178">
        <v>77540.652536623471</v>
      </c>
      <c r="EG26" s="178">
        <v>15495</v>
      </c>
      <c r="EH26" s="12">
        <v>100</v>
      </c>
      <c r="EI26" s="12">
        <f t="shared" si="61"/>
        <v>19.983066292460599</v>
      </c>
      <c r="EJ26" s="184">
        <v>154710</v>
      </c>
      <c r="EK26" s="184">
        <v>51611.072098764736</v>
      </c>
      <c r="EL26" s="184">
        <v>13169</v>
      </c>
      <c r="EM26" s="21">
        <v>100</v>
      </c>
      <c r="EN26" s="88">
        <f t="shared" si="27"/>
        <v>0.2551584275327462</v>
      </c>
      <c r="EO26" s="89">
        <v>154710</v>
      </c>
      <c r="EP26" s="89">
        <v>51611.072098764736</v>
      </c>
      <c r="EQ26" s="172">
        <v>9254</v>
      </c>
      <c r="ER26" s="85">
        <v>1</v>
      </c>
      <c r="ES26" s="85">
        <f t="shared" si="28"/>
        <v>0.17930261131354189</v>
      </c>
      <c r="ET26" s="12">
        <v>154710</v>
      </c>
      <c r="EU26" s="12">
        <v>51611.072098764736</v>
      </c>
      <c r="EV26" s="178">
        <v>7646</v>
      </c>
      <c r="EW26" s="12">
        <v>100</v>
      </c>
      <c r="EX26" s="85">
        <f t="shared" si="62"/>
        <v>0.14814650595454304</v>
      </c>
      <c r="EY26" s="21">
        <v>4932</v>
      </c>
      <c r="EZ26" s="21">
        <v>4698</v>
      </c>
      <c r="FA26" s="21">
        <v>100</v>
      </c>
      <c r="FB26" s="21">
        <f t="shared" si="29"/>
        <v>95.255474452554751</v>
      </c>
      <c r="FC26" s="21">
        <f t="shared" si="30"/>
        <v>4932</v>
      </c>
      <c r="FD26" s="21">
        <f>VLOOKUP(A26,'[1]KP 2021'!$A$1:$O$51,6,FALSE)</f>
        <v>3652</v>
      </c>
      <c r="FE26" s="21">
        <v>100</v>
      </c>
      <c r="FF26" s="90">
        <f t="shared" si="31"/>
        <v>0.74047039740470399</v>
      </c>
      <c r="FG26" s="91">
        <v>4932</v>
      </c>
      <c r="FH26" s="179">
        <v>3726</v>
      </c>
      <c r="FI26" s="12">
        <v>100</v>
      </c>
      <c r="FJ26" s="92">
        <f t="shared" si="32"/>
        <v>0.75547445255474455</v>
      </c>
      <c r="FK26" s="75">
        <v>2811</v>
      </c>
      <c r="FL26" s="75">
        <v>1309</v>
      </c>
      <c r="FM26" s="75">
        <v>100</v>
      </c>
      <c r="FN26" s="92">
        <f t="shared" si="33"/>
        <v>0.4656705798648168</v>
      </c>
      <c r="FO26" s="76">
        <f t="shared" si="34"/>
        <v>2811</v>
      </c>
      <c r="FP26" s="76">
        <f>VLOOKUP(A26,'[1]KP 2021'!$A$1:$O$51,15,FALSE)</f>
        <v>2046</v>
      </c>
      <c r="FQ26" s="92">
        <v>1</v>
      </c>
      <c r="FR26" s="92">
        <f t="shared" si="35"/>
        <v>0.72785485592315902</v>
      </c>
      <c r="FS26" s="17">
        <v>2811</v>
      </c>
      <c r="FT26" s="179">
        <v>1582</v>
      </c>
      <c r="FU26" s="93">
        <v>100</v>
      </c>
      <c r="FV26" s="92">
        <f t="shared" si="36"/>
        <v>0.56278904304517963</v>
      </c>
      <c r="FW26" s="75">
        <v>40</v>
      </c>
      <c r="FX26" s="75">
        <v>38</v>
      </c>
      <c r="FY26" s="75">
        <v>100</v>
      </c>
      <c r="FZ26" s="92">
        <f t="shared" si="37"/>
        <v>0.95</v>
      </c>
      <c r="GA26" s="94">
        <f t="shared" si="38"/>
        <v>40</v>
      </c>
      <c r="GB26" s="76">
        <f>VLOOKUP(A26,'[1]PWID 2021'!$A$1:$F$50,6,FALSE)</f>
        <v>5</v>
      </c>
      <c r="GC26" s="92">
        <v>1</v>
      </c>
      <c r="GD26" s="92">
        <f t="shared" si="39"/>
        <v>0.125</v>
      </c>
      <c r="GE26" s="17">
        <f>VLOOKUP(A26,'[4]KPSE post county TWG'!$A$4:$U$52,16,FALSE)</f>
        <v>40</v>
      </c>
      <c r="GF26" s="179">
        <v>2</v>
      </c>
      <c r="GG26" s="76">
        <v>100</v>
      </c>
      <c r="GH26" s="92">
        <f t="shared" si="67"/>
        <v>0.05</v>
      </c>
      <c r="GI26" s="75">
        <v>40</v>
      </c>
      <c r="GJ26" s="76">
        <v>0</v>
      </c>
      <c r="GK26" s="92">
        <v>1</v>
      </c>
      <c r="GL26" s="92">
        <f t="shared" si="40"/>
        <v>0</v>
      </c>
      <c r="GM26" s="76">
        <f t="shared" si="41"/>
        <v>40</v>
      </c>
      <c r="GN26" s="76">
        <v>0</v>
      </c>
      <c r="GO26" s="92">
        <v>1</v>
      </c>
      <c r="GP26" s="92">
        <f t="shared" si="42"/>
        <v>0</v>
      </c>
      <c r="GQ26" s="75">
        <v>40</v>
      </c>
      <c r="GR26" s="76">
        <v>0</v>
      </c>
      <c r="GS26" s="92">
        <v>1</v>
      </c>
      <c r="GT26" s="92">
        <f t="shared" si="43"/>
        <v>0</v>
      </c>
      <c r="GU26" s="76">
        <v>276.5</v>
      </c>
      <c r="GV26" s="17">
        <v>0</v>
      </c>
      <c r="GW26" s="25">
        <v>100</v>
      </c>
      <c r="GX26" s="95">
        <f t="shared" si="44"/>
        <v>0</v>
      </c>
      <c r="GY26" s="96"/>
      <c r="GZ26" s="96"/>
      <c r="HA26" s="96"/>
      <c r="HB26" s="96"/>
      <c r="HC26" s="76">
        <v>276.5</v>
      </c>
      <c r="HD26" s="4">
        <v>0</v>
      </c>
      <c r="HE26" s="25">
        <v>100</v>
      </c>
      <c r="HF26" s="96">
        <f>HD26/HC26</f>
        <v>0</v>
      </c>
      <c r="HG26" s="12">
        <v>7498</v>
      </c>
      <c r="HH26" s="17">
        <v>7</v>
      </c>
      <c r="HI26" s="17">
        <v>100</v>
      </c>
      <c r="HK26" s="85">
        <f t="shared" si="63"/>
        <v>9.3358228861029611E-4</v>
      </c>
      <c r="HL26" s="21">
        <v>7498</v>
      </c>
      <c r="HM26" s="21">
        <v>12</v>
      </c>
      <c r="HN26" s="12"/>
      <c r="HO26" s="21">
        <v>100</v>
      </c>
      <c r="HP26" s="90">
        <f t="shared" si="64"/>
        <v>1.6004267804747934E-3</v>
      </c>
      <c r="HQ26" s="173">
        <v>7498</v>
      </c>
      <c r="HR26" s="17">
        <v>17</v>
      </c>
      <c r="HS26" s="12"/>
      <c r="HT26" s="17">
        <v>100</v>
      </c>
      <c r="HU26" s="86">
        <f t="shared" si="65"/>
        <v>2.2672712723392904E-3</v>
      </c>
      <c r="HV26" s="12">
        <v>4932</v>
      </c>
      <c r="HW26" s="12">
        <v>765</v>
      </c>
      <c r="HX26" s="26">
        <f t="shared" si="45"/>
        <v>0.1551094890510949</v>
      </c>
      <c r="HY26" s="12">
        <v>2811</v>
      </c>
      <c r="HZ26" s="12">
        <v>766</v>
      </c>
      <c r="IA26" s="26">
        <f t="shared" si="46"/>
        <v>0.27250088936321593</v>
      </c>
      <c r="IB26" s="12">
        <v>40</v>
      </c>
      <c r="IC26" s="12">
        <v>0</v>
      </c>
      <c r="ID26" s="26">
        <f t="shared" si="47"/>
        <v>0</v>
      </c>
      <c r="IE26" s="12">
        <v>276.5</v>
      </c>
      <c r="IF26" s="12"/>
      <c r="IG26" s="51"/>
      <c r="IH26" s="51">
        <f t="shared" si="48"/>
        <v>4932</v>
      </c>
      <c r="II26" s="51">
        <f>VLOOKUP(A26,'[1]Prep 2021'!$A$1:$H$50,2,FALSE)</f>
        <v>765</v>
      </c>
      <c r="IJ26" s="51"/>
      <c r="IK26" s="51">
        <f t="shared" si="49"/>
        <v>2811</v>
      </c>
      <c r="IL26" s="51">
        <f>VLOOKUP(A26,'[1]Prep 2021'!$A$1:$H$50,3,FALSE)</f>
        <v>916</v>
      </c>
      <c r="IM26" s="51"/>
      <c r="IN26" s="51">
        <f t="shared" si="50"/>
        <v>40</v>
      </c>
      <c r="IO26" s="51" t="e">
        <f>VLOOKUP(A26,'[1]Prep 2021'!$A$1:$H$50,5,FALSE)</f>
        <v>#REF!</v>
      </c>
      <c r="IP26" s="51"/>
      <c r="IQ26" s="51"/>
      <c r="IR26" s="51"/>
      <c r="IS26" s="51"/>
      <c r="IT26" s="12">
        <v>4932</v>
      </c>
      <c r="IU26" s="17">
        <f>VLOOKUP(A26,'[1]Prep all counties'!$A$1:$M$50,8,FALSE)</f>
        <v>565</v>
      </c>
      <c r="IV26" s="12">
        <f>IU26/IT26*100</f>
        <v>11.455798864557988</v>
      </c>
      <c r="IW26" s="12">
        <v>2811</v>
      </c>
      <c r="IX26" s="17">
        <f>VLOOKUP(A26,'[1]Prep all counties'!$A$1:$M$50,10,FALSE)</f>
        <v>343</v>
      </c>
      <c r="IY26" s="12">
        <f>IX26/IW26*100</f>
        <v>12.202063322660974</v>
      </c>
      <c r="IZ26" s="12">
        <v>40</v>
      </c>
      <c r="JA26" s="17" t="e">
        <f>VLOOKUP(A26,'[1]Prep all counties'!$A$1:$M$50,11,FALSE)</f>
        <v>#REF!</v>
      </c>
      <c r="JB26" s="12" t="e">
        <f>JA26/IZ26*100</f>
        <v>#REF!</v>
      </c>
      <c r="JC26" s="21">
        <v>276.5</v>
      </c>
      <c r="JD26" s="97"/>
      <c r="JE26" s="51"/>
      <c r="JF26" s="51">
        <v>77540.652536623471</v>
      </c>
      <c r="JG26" s="51">
        <v>4</v>
      </c>
      <c r="JH26" s="96">
        <f t="shared" si="52"/>
        <v>5.1585843930198383E-5</v>
      </c>
      <c r="JI26" s="51">
        <f t="shared" si="53"/>
        <v>77540.652536623471</v>
      </c>
      <c r="JJ26" s="51">
        <f>VLOOKUP(A26,'[1]Prep 2021'!$A$1:$H$50,8,FALSE)</f>
        <v>61</v>
      </c>
      <c r="JK26" s="96"/>
      <c r="JL26" s="51">
        <v>77540.652536623471</v>
      </c>
      <c r="JM26" s="51">
        <f>VLOOKUP(A26,[1]PREP2!$A$1:$M$50,7,FALSE)</f>
        <v>146</v>
      </c>
      <c r="JN26" s="51"/>
      <c r="JO26" s="51">
        <v>280</v>
      </c>
      <c r="JP26" s="51">
        <v>700</v>
      </c>
      <c r="JQ26" s="51">
        <v>634</v>
      </c>
      <c r="JR26" s="51">
        <f t="shared" si="54"/>
        <v>1815</v>
      </c>
      <c r="JS26" s="51" t="e">
        <f t="shared" si="66"/>
        <v>#REF!</v>
      </c>
      <c r="JT26" s="51" t="e">
        <f t="shared" si="55"/>
        <v>#REF!</v>
      </c>
      <c r="JU26" s="96">
        <v>0.77308649664025519</v>
      </c>
      <c r="JV26" s="96">
        <v>0.99957363652513764</v>
      </c>
      <c r="JW26" s="96">
        <v>0.93953719830803684</v>
      </c>
      <c r="JX26" s="26">
        <v>0.77308649664025519</v>
      </c>
      <c r="JY26" s="26">
        <v>0.77275688079517846</v>
      </c>
      <c r="JZ26" s="98">
        <v>0.7260338347555596</v>
      </c>
      <c r="KA26" s="99">
        <v>0.93055280714420896</v>
      </c>
      <c r="KB26" s="100">
        <v>0.99567333693888593</v>
      </c>
      <c r="KC26" s="101">
        <v>88.1</v>
      </c>
      <c r="KD26" s="99">
        <f t="shared" si="56"/>
        <v>0.93055280714420896</v>
      </c>
      <c r="KE26" s="99">
        <v>0.85081888797831251</v>
      </c>
      <c r="KF26" s="99">
        <v>0.17931435553263728</v>
      </c>
      <c r="KG26" s="96">
        <v>0.88500142422629524</v>
      </c>
      <c r="KH26" s="59">
        <v>0.99778067885117494</v>
      </c>
      <c r="KI26" s="102">
        <v>95.8</v>
      </c>
      <c r="KJ26" s="26">
        <f t="shared" si="57"/>
        <v>0.88500142422629524</v>
      </c>
      <c r="KK26" s="26">
        <v>0.87626128659229985</v>
      </c>
      <c r="KL26" s="98">
        <v>0.77852312790854539</v>
      </c>
      <c r="KM26" s="103" t="s">
        <v>60</v>
      </c>
    </row>
    <row r="27" spans="1:299" x14ac:dyDescent="0.35">
      <c r="A27" s="14" t="s">
        <v>22</v>
      </c>
      <c r="B27" s="48">
        <v>987653</v>
      </c>
      <c r="C27" s="49">
        <v>489691</v>
      </c>
      <c r="D27" s="49">
        <v>497942</v>
      </c>
      <c r="E27" s="50">
        <f t="shared" si="0"/>
        <v>983.42979704463573</v>
      </c>
      <c r="F27" s="51">
        <f t="shared" si="1"/>
        <v>1016.8494009487616</v>
      </c>
      <c r="G27" s="52">
        <v>0.66220000000000001</v>
      </c>
      <c r="H27" s="12">
        <v>468.21889681630716</v>
      </c>
      <c r="I27" s="21">
        <v>24</v>
      </c>
      <c r="J27" s="11">
        <v>0.61850847934380859</v>
      </c>
      <c r="K27" s="21">
        <v>472.90447274260691</v>
      </c>
      <c r="L27" s="21">
        <f t="shared" si="2"/>
        <v>26</v>
      </c>
      <c r="M27" s="53">
        <v>0.60244240339316701</v>
      </c>
      <c r="N27" s="12">
        <v>463.6118942821517</v>
      </c>
      <c r="O27" s="54">
        <f t="shared" si="3"/>
        <v>30</v>
      </c>
      <c r="P27" s="55">
        <v>3.1836999999999997E-2</v>
      </c>
      <c r="Q27" s="56">
        <v>1.8223100000000002E-2</v>
      </c>
      <c r="R27" s="57">
        <v>4.5078100000000003E-2</v>
      </c>
      <c r="S27" s="58">
        <v>3.2198115210830255E-2</v>
      </c>
      <c r="T27" s="58">
        <v>1.8584303742765498E-2</v>
      </c>
      <c r="U27" s="58">
        <v>4.5521142519931897E-2</v>
      </c>
      <c r="V27" s="55">
        <v>2.7952966175355087E-2</v>
      </c>
      <c r="W27" s="56">
        <v>1.40341137944229E-2</v>
      </c>
      <c r="X27" s="59">
        <v>3.9388156197576601E-2</v>
      </c>
      <c r="Y27" s="24">
        <v>2.0799698464051265E-2</v>
      </c>
      <c r="Z27" s="24">
        <v>1.6639758771241013E-2</v>
      </c>
      <c r="AA27" s="24">
        <v>5.2976000000000009E-2</v>
      </c>
      <c r="AB27" s="12">
        <v>468.21889681630716</v>
      </c>
      <c r="AC27" s="12">
        <v>24.804364277740692</v>
      </c>
      <c r="AD27" s="12">
        <v>443.41453253856645</v>
      </c>
      <c r="AE27" s="60">
        <f t="shared" si="4"/>
        <v>1.9209462271125893E-2</v>
      </c>
      <c r="AF27" s="61">
        <f t="shared" si="5"/>
        <v>1.5367569816900715E-2</v>
      </c>
      <c r="AG27" s="3">
        <f t="shared" si="6"/>
        <v>4.9480678347504685E-2</v>
      </c>
      <c r="AH27" s="21">
        <v>472.90447274260691</v>
      </c>
      <c r="AI27" s="12">
        <f t="shared" si="7"/>
        <v>23.399634104873229</v>
      </c>
      <c r="AJ27" s="62">
        <f t="shared" si="8"/>
        <v>449.50483863773366</v>
      </c>
      <c r="AK27" s="60">
        <f t="shared" si="9"/>
        <v>2.1552002732515528E-2</v>
      </c>
      <c r="AL27" s="63">
        <f t="shared" si="10"/>
        <v>1.7241602186012422E-2</v>
      </c>
      <c r="AM27" s="3">
        <f t="shared" si="11"/>
        <v>4.8195392271453363E-2</v>
      </c>
      <c r="AN27" s="12">
        <f t="shared" si="12"/>
        <v>463.6118942821517</v>
      </c>
      <c r="AO27" s="12">
        <f t="shared" si="13"/>
        <v>22.343957106639866</v>
      </c>
      <c r="AP27" s="62">
        <f t="shared" si="14"/>
        <v>441.2679371755118</v>
      </c>
      <c r="AQ27" s="5" t="s">
        <v>62</v>
      </c>
      <c r="AR27" s="5"/>
      <c r="AS27" s="5" t="s">
        <v>60</v>
      </c>
      <c r="AT27" s="64">
        <v>49.7</v>
      </c>
      <c r="AU27" s="65">
        <v>38.4</v>
      </c>
      <c r="AV27" s="66">
        <v>60.3</v>
      </c>
      <c r="AW27" s="67">
        <v>15.6</v>
      </c>
      <c r="AX27" s="68" t="s">
        <v>250</v>
      </c>
      <c r="AY27" s="69" t="s">
        <v>257</v>
      </c>
      <c r="AZ27" s="65">
        <v>44</v>
      </c>
      <c r="BA27" s="66">
        <v>24.1</v>
      </c>
      <c r="BB27" s="70">
        <v>48.8</v>
      </c>
      <c r="BC27" s="71">
        <v>56</v>
      </c>
      <c r="BD27" s="72" t="s">
        <v>258</v>
      </c>
      <c r="BE27" s="104">
        <v>98.8</v>
      </c>
      <c r="BF27" s="16">
        <v>2743</v>
      </c>
      <c r="BG27" s="12">
        <f t="shared" si="15"/>
        <v>5.6014915528363804</v>
      </c>
      <c r="BH27" s="12">
        <v>893</v>
      </c>
      <c r="BI27" s="12">
        <f t="shared" si="16"/>
        <v>1.8235989634279577</v>
      </c>
      <c r="BJ27" s="17">
        <v>399</v>
      </c>
      <c r="BK27" s="75" t="s">
        <v>230</v>
      </c>
      <c r="BL27" s="75">
        <v>6.5698107303991629</v>
      </c>
      <c r="BM27" s="75">
        <v>2.1388410434730045</v>
      </c>
      <c r="BN27" s="75">
        <f>VLOOKUP(A27,[1]Sheet6!$A$1:$D$49,2,FALSE)</f>
        <v>23474</v>
      </c>
      <c r="BO27" s="75">
        <v>23033</v>
      </c>
      <c r="BP27" s="75">
        <v>165</v>
      </c>
      <c r="BQ27" s="75">
        <v>5229</v>
      </c>
      <c r="BR27" s="75">
        <v>5396</v>
      </c>
      <c r="BS27" s="75">
        <v>1884</v>
      </c>
      <c r="BT27" s="76">
        <v>27.623630592812532</v>
      </c>
      <c r="BU27" s="76">
        <v>37.26835261595167</v>
      </c>
      <c r="BV27" s="76"/>
      <c r="BW27" s="76"/>
      <c r="BX27" s="76">
        <v>24031</v>
      </c>
      <c r="BY27" s="76">
        <v>24424</v>
      </c>
      <c r="BZ27" s="76">
        <v>288</v>
      </c>
      <c r="CA27" s="76">
        <v>4436</v>
      </c>
      <c r="CB27" s="76">
        <v>4724</v>
      </c>
      <c r="CC27" s="76">
        <v>9897</v>
      </c>
      <c r="CD27" s="76">
        <v>19.341631182443496</v>
      </c>
      <c r="CE27" s="76">
        <v>59.863249263019981</v>
      </c>
      <c r="CF27" s="75">
        <f t="shared" si="17"/>
        <v>25129</v>
      </c>
      <c r="CG27" s="2">
        <f t="shared" si="17"/>
        <v>23702</v>
      </c>
      <c r="CH27" s="2">
        <v>239</v>
      </c>
      <c r="CI27" s="2">
        <v>3943</v>
      </c>
      <c r="CJ27" s="75">
        <f t="shared" si="18"/>
        <v>4182</v>
      </c>
      <c r="CK27" s="2">
        <f>VLOOKUP(A27,'[1]KP 2021'!$A$1:$AK$51,37)</f>
        <v>10111</v>
      </c>
      <c r="CL27" s="77">
        <f t="shared" si="58"/>
        <v>0.17644080668298034</v>
      </c>
      <c r="CM27" s="77">
        <f t="shared" si="59"/>
        <v>0.60302928022951652</v>
      </c>
      <c r="CN27" s="17">
        <v>114963</v>
      </c>
      <c r="CO27" s="17">
        <v>54969</v>
      </c>
      <c r="CP27" s="17">
        <v>59994</v>
      </c>
      <c r="CQ27" s="12">
        <v>52.185485764985252</v>
      </c>
      <c r="CR27" s="78">
        <v>14</v>
      </c>
      <c r="CS27" s="105">
        <v>23.56673</v>
      </c>
      <c r="CT27" s="79">
        <v>9.1508394825000003</v>
      </c>
      <c r="CU27" s="79">
        <v>19.39789</v>
      </c>
      <c r="CV27" s="80">
        <v>29742</v>
      </c>
      <c r="CW27" s="80">
        <v>19534</v>
      </c>
      <c r="CX27" s="80">
        <v>18800</v>
      </c>
      <c r="CY27" s="81">
        <f t="shared" si="19"/>
        <v>63.210275031941364</v>
      </c>
      <c r="CZ27" s="80">
        <v>695.37731269964434</v>
      </c>
      <c r="DA27" s="80">
        <v>747</v>
      </c>
      <c r="DB27" s="80">
        <v>685</v>
      </c>
      <c r="DC27" s="80"/>
      <c r="DD27" s="80">
        <v>24031</v>
      </c>
      <c r="DE27" s="80">
        <v>24377</v>
      </c>
      <c r="DF27" s="80">
        <v>22909</v>
      </c>
      <c r="DG27" s="82">
        <f t="shared" si="20"/>
        <v>0.953310307519454</v>
      </c>
      <c r="DH27" s="80">
        <v>700.00274336358302</v>
      </c>
      <c r="DI27" s="80">
        <v>554</v>
      </c>
      <c r="DJ27" s="80">
        <v>520</v>
      </c>
      <c r="DK27" s="80">
        <f t="shared" si="21"/>
        <v>0.74285423154393382</v>
      </c>
      <c r="DL27" s="81">
        <f t="shared" si="22"/>
        <v>98.507671661107722</v>
      </c>
      <c r="DM27" s="83">
        <v>25129</v>
      </c>
      <c r="DN27" s="84">
        <v>23702</v>
      </c>
      <c r="DO27" s="17">
        <v>18958</v>
      </c>
      <c r="DP27" s="85">
        <f t="shared" si="23"/>
        <v>0.75442715587568143</v>
      </c>
      <c r="DQ27" s="12">
        <v>596.2264209160976</v>
      </c>
      <c r="DR27" s="17">
        <v>561</v>
      </c>
      <c r="DS27" s="84">
        <v>553</v>
      </c>
      <c r="DT27" s="51">
        <f t="shared" si="24"/>
        <v>92.749999094357392</v>
      </c>
      <c r="DU27" s="51">
        <v>105283</v>
      </c>
      <c r="DV27" s="51">
        <f>VLOOKUP(A27,[2]Sheet1!$A$1:$F$49,6,FALSE)</f>
        <v>51155.451925786132</v>
      </c>
      <c r="DW27" s="51">
        <v>29717</v>
      </c>
      <c r="DX27" s="51">
        <v>100</v>
      </c>
      <c r="DY27" s="86">
        <f t="shared" si="25"/>
        <v>0.58091559904723344</v>
      </c>
      <c r="DZ27" s="87">
        <v>105283</v>
      </c>
      <c r="EA27" s="87">
        <f t="shared" si="60"/>
        <v>51155.451925786132</v>
      </c>
      <c r="EB27" s="87">
        <v>20315</v>
      </c>
      <c r="EC27" s="86">
        <v>1</v>
      </c>
      <c r="ED27" s="86">
        <f t="shared" si="26"/>
        <v>0.3971228722497071</v>
      </c>
      <c r="EE27" s="178">
        <f>VLOOKUP(A27,'[3]County 15 24 population'!$A$1:$J$50,10,FALSE)</f>
        <v>105283</v>
      </c>
      <c r="EF27" s="178">
        <v>51155.451925786132</v>
      </c>
      <c r="EG27" s="178">
        <v>15855</v>
      </c>
      <c r="EH27" s="12">
        <v>100</v>
      </c>
      <c r="EI27" s="12">
        <f t="shared" si="61"/>
        <v>30.993763915919796</v>
      </c>
      <c r="EJ27" s="184">
        <v>116497</v>
      </c>
      <c r="EK27" s="184">
        <v>31182.811717248216</v>
      </c>
      <c r="EL27" s="184">
        <v>11803</v>
      </c>
      <c r="EM27" s="21">
        <v>100</v>
      </c>
      <c r="EN27" s="88">
        <f t="shared" si="27"/>
        <v>0.37850980556289543</v>
      </c>
      <c r="EO27" s="89">
        <v>116497</v>
      </c>
      <c r="EP27" s="89">
        <v>31182.811717248216</v>
      </c>
      <c r="EQ27" s="172">
        <v>9024</v>
      </c>
      <c r="ER27" s="85">
        <v>1</v>
      </c>
      <c r="ES27" s="85">
        <f t="shared" si="28"/>
        <v>0.28939019617042855</v>
      </c>
      <c r="ET27" s="12">
        <v>116497</v>
      </c>
      <c r="EU27" s="12">
        <v>31182.811717248216</v>
      </c>
      <c r="EV27" s="178">
        <v>5466</v>
      </c>
      <c r="EW27" s="12">
        <v>100</v>
      </c>
      <c r="EX27" s="85">
        <f t="shared" si="62"/>
        <v>0.17528887547291253</v>
      </c>
      <c r="EY27" s="21">
        <v>2743</v>
      </c>
      <c r="EZ27" s="21">
        <v>2254</v>
      </c>
      <c r="FA27" s="21">
        <v>100</v>
      </c>
      <c r="FB27" s="21">
        <f t="shared" si="29"/>
        <v>82.172803499817718</v>
      </c>
      <c r="FC27" s="21">
        <f t="shared" si="30"/>
        <v>2743</v>
      </c>
      <c r="FD27" s="21">
        <f>VLOOKUP(A27,'[1]KP 2021'!$A$1:$O$51,6,FALSE)</f>
        <v>1883</v>
      </c>
      <c r="FE27" s="21">
        <v>100</v>
      </c>
      <c r="FF27" s="90">
        <f t="shared" si="31"/>
        <v>0.6864746627779803</v>
      </c>
      <c r="FG27" s="91">
        <v>2743</v>
      </c>
      <c r="FH27" s="179">
        <v>1747</v>
      </c>
      <c r="FI27" s="12">
        <v>100</v>
      </c>
      <c r="FJ27" s="92">
        <f t="shared" si="32"/>
        <v>0.63689391177542831</v>
      </c>
      <c r="FK27" s="75">
        <v>893</v>
      </c>
      <c r="FL27" s="75">
        <v>461</v>
      </c>
      <c r="FM27" s="75">
        <v>100</v>
      </c>
      <c r="FN27" s="92">
        <f t="shared" si="33"/>
        <v>0.51623740201567747</v>
      </c>
      <c r="FO27" s="76">
        <f t="shared" si="34"/>
        <v>893</v>
      </c>
      <c r="FP27" s="76">
        <f>VLOOKUP(A27,'[1]KP 2021'!$A$1:$O$51,15,FALSE)</f>
        <v>262</v>
      </c>
      <c r="FQ27" s="92">
        <v>1</v>
      </c>
      <c r="FR27" s="92">
        <f t="shared" si="35"/>
        <v>0.29339305711086228</v>
      </c>
      <c r="FS27" s="17">
        <v>893</v>
      </c>
      <c r="FT27" s="179">
        <v>327</v>
      </c>
      <c r="FU27" s="93">
        <v>100</v>
      </c>
      <c r="FV27" s="92">
        <f t="shared" si="36"/>
        <v>0.36618141097424411</v>
      </c>
      <c r="FW27" s="75">
        <v>399</v>
      </c>
      <c r="FX27" s="75">
        <v>0</v>
      </c>
      <c r="FY27" s="75">
        <v>100</v>
      </c>
      <c r="FZ27" s="92">
        <f t="shared" si="37"/>
        <v>0</v>
      </c>
      <c r="GA27" s="94">
        <f t="shared" si="38"/>
        <v>399</v>
      </c>
      <c r="GB27" s="76">
        <f>VLOOKUP(A27,'[1]PWID 2021'!$A$1:$F$50,6,FALSE)</f>
        <v>0</v>
      </c>
      <c r="GC27" s="92">
        <v>1</v>
      </c>
      <c r="GD27" s="92">
        <f t="shared" si="39"/>
        <v>0</v>
      </c>
      <c r="GE27" s="17">
        <f>VLOOKUP(A27,'[4]KPSE post county TWG'!$A$4:$U$52,16,FALSE)</f>
        <v>399</v>
      </c>
      <c r="GF27" s="179">
        <v>0</v>
      </c>
      <c r="GG27" s="76">
        <v>100</v>
      </c>
      <c r="GH27" s="92">
        <f t="shared" si="67"/>
        <v>0</v>
      </c>
      <c r="GI27" s="75">
        <v>399</v>
      </c>
      <c r="GJ27" s="76">
        <v>0</v>
      </c>
      <c r="GK27" s="92">
        <v>1</v>
      </c>
      <c r="GL27" s="92">
        <f t="shared" si="40"/>
        <v>0</v>
      </c>
      <c r="GM27" s="76">
        <f t="shared" si="41"/>
        <v>399</v>
      </c>
      <c r="GN27" s="76">
        <v>0</v>
      </c>
      <c r="GO27" s="92">
        <v>1</v>
      </c>
      <c r="GP27" s="92">
        <f t="shared" si="42"/>
        <v>0</v>
      </c>
      <c r="GQ27" s="75">
        <v>399</v>
      </c>
      <c r="GR27" s="76">
        <v>0</v>
      </c>
      <c r="GS27" s="92">
        <v>1</v>
      </c>
      <c r="GT27" s="92">
        <f t="shared" si="43"/>
        <v>0</v>
      </c>
      <c r="GU27" s="75">
        <v>0</v>
      </c>
      <c r="GV27" s="17">
        <v>0</v>
      </c>
      <c r="GW27" s="25">
        <v>100</v>
      </c>
      <c r="GX27" s="95" t="e">
        <f t="shared" si="44"/>
        <v>#DIV/0!</v>
      </c>
      <c r="GY27" s="96"/>
      <c r="GZ27" s="96"/>
      <c r="HA27" s="96"/>
      <c r="HB27" s="96"/>
      <c r="HC27" s="75">
        <v>0</v>
      </c>
      <c r="HD27" s="4">
        <v>0</v>
      </c>
      <c r="HE27" s="25">
        <v>100</v>
      </c>
      <c r="HF27" s="96">
        <v>0</v>
      </c>
      <c r="HG27" s="12">
        <v>3521</v>
      </c>
      <c r="HH27" s="17">
        <v>512</v>
      </c>
      <c r="HI27" s="17">
        <v>100</v>
      </c>
      <c r="HK27" s="85">
        <f t="shared" si="63"/>
        <v>0.14541323487645555</v>
      </c>
      <c r="HL27" s="21">
        <v>3521</v>
      </c>
      <c r="HM27" s="21">
        <v>517</v>
      </c>
      <c r="HN27" s="12"/>
      <c r="HO27" s="21">
        <v>100</v>
      </c>
      <c r="HP27" s="90">
        <f t="shared" si="64"/>
        <v>0.14683328599829593</v>
      </c>
      <c r="HQ27" s="173">
        <v>3521</v>
      </c>
      <c r="HR27" s="17">
        <v>541</v>
      </c>
      <c r="HS27" s="12"/>
      <c r="HT27" s="17">
        <v>100</v>
      </c>
      <c r="HU27" s="86">
        <f t="shared" si="65"/>
        <v>0.15364953138312978</v>
      </c>
      <c r="HV27" s="12">
        <v>2743</v>
      </c>
      <c r="HW27" s="12">
        <v>318</v>
      </c>
      <c r="HX27" s="26">
        <f t="shared" si="45"/>
        <v>0.11593146190302589</v>
      </c>
      <c r="HY27" s="12">
        <v>893</v>
      </c>
      <c r="HZ27" s="12">
        <v>139</v>
      </c>
      <c r="IA27" s="26">
        <f t="shared" si="46"/>
        <v>0.15565509518477044</v>
      </c>
      <c r="IB27" s="12">
        <v>399</v>
      </c>
      <c r="IC27" s="12">
        <v>0</v>
      </c>
      <c r="ID27" s="26">
        <f t="shared" si="47"/>
        <v>0</v>
      </c>
      <c r="IE27" s="12" t="s">
        <v>230</v>
      </c>
      <c r="IF27" s="12"/>
      <c r="IG27" s="51"/>
      <c r="IH27" s="51">
        <f t="shared" si="48"/>
        <v>2743</v>
      </c>
      <c r="II27" s="51">
        <f>VLOOKUP(A27,'[1]Prep 2021'!$A$1:$H$50,2,FALSE)</f>
        <v>318</v>
      </c>
      <c r="IJ27" s="51"/>
      <c r="IK27" s="51">
        <f t="shared" si="49"/>
        <v>893</v>
      </c>
      <c r="IL27" s="51">
        <f>VLOOKUP(A27,'[1]Prep 2021'!$A$1:$H$50,3,FALSE)</f>
        <v>139</v>
      </c>
      <c r="IM27" s="51"/>
      <c r="IN27" s="51">
        <f t="shared" si="50"/>
        <v>399</v>
      </c>
      <c r="IO27" s="51" t="e">
        <f>VLOOKUP(A27,'[1]Prep 2021'!$A$1:$H$50,5,FALSE)</f>
        <v>#REF!</v>
      </c>
      <c r="IP27" s="51"/>
      <c r="IQ27" s="51"/>
      <c r="IR27" s="51"/>
      <c r="IS27" s="51"/>
      <c r="IT27" s="12">
        <v>2743</v>
      </c>
      <c r="IU27" s="17">
        <f>VLOOKUP(A27,'[1]Prep all counties'!$A$1:$M$50,8,FALSE)</f>
        <v>260</v>
      </c>
      <c r="IV27" s="12">
        <f>IU27/IT27*100</f>
        <v>9.4786729857819907</v>
      </c>
      <c r="IW27" s="12">
        <v>893</v>
      </c>
      <c r="IX27" s="17">
        <f>VLOOKUP(A27,'[1]Prep all counties'!$A$1:$M$50,10,FALSE)</f>
        <v>99</v>
      </c>
      <c r="IY27" s="12">
        <f>IX27/IW27*100</f>
        <v>11.08622620380739</v>
      </c>
      <c r="IZ27" s="12">
        <v>399</v>
      </c>
      <c r="JA27" s="17">
        <f>VLOOKUP(A27,'[1]Prep all counties'!$A$1:$M$50,11,FALSE)</f>
        <v>1</v>
      </c>
      <c r="JB27" s="12">
        <v>0</v>
      </c>
      <c r="JC27" s="21" t="s">
        <v>230</v>
      </c>
      <c r="JD27" s="97"/>
      <c r="JE27" s="51"/>
      <c r="JF27" s="51">
        <v>51155.451925786132</v>
      </c>
      <c r="JG27" s="51">
        <v>2</v>
      </c>
      <c r="JH27" s="96">
        <f t="shared" si="52"/>
        <v>3.9096517080945817E-5</v>
      </c>
      <c r="JI27" s="51">
        <f t="shared" si="53"/>
        <v>51155.451925786132</v>
      </c>
      <c r="JJ27" s="51">
        <f>VLOOKUP(A27,'[1]Prep 2021'!$A$1:$H$50,8,FALSE)</f>
        <v>101</v>
      </c>
      <c r="JK27" s="96"/>
      <c r="JL27" s="51">
        <v>51155.451925786132</v>
      </c>
      <c r="JM27" s="51">
        <f>VLOOKUP(A27,[1]PREP2!$A$1:$M$50,7,FALSE)</f>
        <v>106</v>
      </c>
      <c r="JN27" s="51"/>
      <c r="JO27" s="51">
        <v>230</v>
      </c>
      <c r="JP27" s="51">
        <v>351</v>
      </c>
      <c r="JQ27" s="51">
        <v>236</v>
      </c>
      <c r="JR27" s="51">
        <f t="shared" si="54"/>
        <v>689</v>
      </c>
      <c r="JS27" s="51" t="e">
        <f t="shared" si="66"/>
        <v>#REF!</v>
      </c>
      <c r="JT27" s="51">
        <f t="shared" si="55"/>
        <v>702</v>
      </c>
      <c r="JU27" s="96">
        <v>0.97394980889197758</v>
      </c>
      <c r="JV27" s="96">
        <v>0.99968383017163509</v>
      </c>
      <c r="JW27" s="96">
        <v>0.96887001310260701</v>
      </c>
      <c r="JX27" s="26">
        <v>0.97394980889197758</v>
      </c>
      <c r="JY27" s="26">
        <v>0.97364187534806412</v>
      </c>
      <c r="JZ27" s="98">
        <v>0.94333241652572575</v>
      </c>
      <c r="KA27" s="99">
        <v>0.91879519821490507</v>
      </c>
      <c r="KB27" s="100">
        <v>0.99952943189596166</v>
      </c>
      <c r="KC27" s="101">
        <v>96.1</v>
      </c>
      <c r="KD27" s="99">
        <f t="shared" si="56"/>
        <v>0.91879519821490507</v>
      </c>
      <c r="KE27" s="99">
        <v>0.96644146620148264</v>
      </c>
      <c r="KF27" s="99">
        <v>0.36986602143264102</v>
      </c>
      <c r="KG27" s="96">
        <v>0.90126588340133829</v>
      </c>
      <c r="KH27" s="59">
        <v>0.99936935043094388</v>
      </c>
      <c r="KI27" s="102">
        <v>94.7</v>
      </c>
      <c r="KJ27" s="26">
        <f t="shared" si="57"/>
        <v>0.90126588340133829</v>
      </c>
      <c r="KK27" s="26">
        <v>1.0982247501491342</v>
      </c>
      <c r="KL27" s="98">
        <v>0.77513321974135574</v>
      </c>
      <c r="KM27" s="103" t="s">
        <v>60</v>
      </c>
    </row>
    <row r="28" spans="1:299" x14ac:dyDescent="0.35">
      <c r="A28" s="14" t="s">
        <v>23</v>
      </c>
      <c r="B28" s="48">
        <v>867457</v>
      </c>
      <c r="C28" s="49">
        <v>434976</v>
      </c>
      <c r="D28" s="49">
        <v>432444</v>
      </c>
      <c r="E28" s="50">
        <f t="shared" si="0"/>
        <v>1005.8550933762523</v>
      </c>
      <c r="F28" s="51">
        <f t="shared" si="1"/>
        <v>994.17898918561025</v>
      </c>
      <c r="G28" s="52">
        <v>1.3299999999999999E-2</v>
      </c>
      <c r="H28" s="12">
        <v>31.520602664020657</v>
      </c>
      <c r="I28" s="21">
        <v>46</v>
      </c>
      <c r="J28" s="11">
        <v>3.0248748809486289E-2</v>
      </c>
      <c r="K28" s="21">
        <v>65.412244627298051</v>
      </c>
      <c r="L28" s="21">
        <f t="shared" si="2"/>
        <v>44</v>
      </c>
      <c r="M28" s="53">
        <v>7.002278805933991E-2</v>
      </c>
      <c r="N28" s="12">
        <v>87.677713454411659</v>
      </c>
      <c r="O28" s="54">
        <f t="shared" si="3"/>
        <v>44</v>
      </c>
      <c r="P28" s="55">
        <v>2.2645E-3</v>
      </c>
      <c r="Q28" s="56">
        <v>1.9308000000000001E-3</v>
      </c>
      <c r="R28" s="57">
        <v>2.5642E-3</v>
      </c>
      <c r="S28" s="58">
        <v>5.6302566735463092E-3</v>
      </c>
      <c r="T28" s="58">
        <v>3.8913493745013402E-3</v>
      </c>
      <c r="U28" s="58">
        <v>7.34751938827899E-3</v>
      </c>
      <c r="V28" s="55">
        <v>4.0985850173990198E-3</v>
      </c>
      <c r="W28" s="56">
        <v>2.5911610611549099E-3</v>
      </c>
      <c r="X28" s="59">
        <v>5.1218416449885697E-3</v>
      </c>
      <c r="Y28" s="24">
        <v>5.8732612055641424E-3</v>
      </c>
      <c r="Z28" s="24">
        <v>4.6986089644513139E-3</v>
      </c>
      <c r="AA28" s="24">
        <v>1.0640000000000001E-3</v>
      </c>
      <c r="AB28" s="12">
        <v>31.520602664020657</v>
      </c>
      <c r="AC28" s="12">
        <v>3.353792123451798E-2</v>
      </c>
      <c r="AD28" s="12">
        <v>31.487064742786139</v>
      </c>
      <c r="AE28" s="60">
        <f t="shared" si="4"/>
        <v>5.3725346042587472E-3</v>
      </c>
      <c r="AF28" s="61">
        <f t="shared" si="5"/>
        <v>4.2980276834069979E-3</v>
      </c>
      <c r="AG28" s="3">
        <f t="shared" si="6"/>
        <v>2.4198999047589033E-3</v>
      </c>
      <c r="AH28" s="21">
        <v>65.412244627298051</v>
      </c>
      <c r="AI28" s="12">
        <f t="shared" si="7"/>
        <v>0.15829108454366464</v>
      </c>
      <c r="AJ28" s="62">
        <f t="shared" si="8"/>
        <v>65.253953542754388</v>
      </c>
      <c r="AK28" s="60">
        <f t="shared" si="9"/>
        <v>1.7084625001575954E-2</v>
      </c>
      <c r="AL28" s="63">
        <f t="shared" si="10"/>
        <v>1.3667700001260764E-2</v>
      </c>
      <c r="AM28" s="3">
        <f t="shared" si="11"/>
        <v>5.6018230447471926E-3</v>
      </c>
      <c r="AN28" s="12">
        <f t="shared" si="12"/>
        <v>87.677713454411659</v>
      </c>
      <c r="AO28" s="12">
        <f t="shared" si="13"/>
        <v>0.49115503573966424</v>
      </c>
      <c r="AP28" s="62">
        <f t="shared" si="14"/>
        <v>87.186558418671993</v>
      </c>
      <c r="AQ28" s="5" t="s">
        <v>60</v>
      </c>
      <c r="AR28" s="5"/>
      <c r="AS28" s="5" t="s">
        <v>60</v>
      </c>
      <c r="AT28" s="64">
        <v>20.7</v>
      </c>
      <c r="AU28" s="65">
        <v>18.5</v>
      </c>
      <c r="AV28" s="66">
        <v>22.5</v>
      </c>
      <c r="AW28" s="67">
        <v>20.6</v>
      </c>
      <c r="AX28" s="68" t="s">
        <v>229</v>
      </c>
      <c r="AY28" s="69">
        <v>15.7</v>
      </c>
      <c r="AZ28" s="65">
        <v>3.6</v>
      </c>
      <c r="BA28" s="66">
        <v>0</v>
      </c>
      <c r="BB28" s="70" t="s">
        <v>229</v>
      </c>
      <c r="BC28" s="71" t="s">
        <v>229</v>
      </c>
      <c r="BD28" s="72" t="s">
        <v>229</v>
      </c>
      <c r="BE28" s="104">
        <v>96.6</v>
      </c>
      <c r="BF28" s="16">
        <v>3952</v>
      </c>
      <c r="BG28" s="12">
        <f t="shared" si="15"/>
        <v>9.0855587434709033</v>
      </c>
      <c r="BH28" s="12">
        <v>1052</v>
      </c>
      <c r="BI28" s="12">
        <f t="shared" si="16"/>
        <v>2.4185242404178622</v>
      </c>
      <c r="BJ28" s="17">
        <v>519</v>
      </c>
      <c r="BK28" s="75" t="s">
        <v>230</v>
      </c>
      <c r="BL28" s="75">
        <v>11.828219784599629</v>
      </c>
      <c r="BM28" s="75">
        <v>3.1486050641191321</v>
      </c>
      <c r="BN28" s="75">
        <f>VLOOKUP(A28,[1]Sheet6!$A$1:$D$49,2,FALSE)</f>
        <v>30809</v>
      </c>
      <c r="BO28" s="75">
        <v>25354</v>
      </c>
      <c r="BP28" s="75">
        <v>236</v>
      </c>
      <c r="BQ28" s="75">
        <v>3714</v>
      </c>
      <c r="BR28" s="75">
        <v>3950</v>
      </c>
      <c r="BS28" s="75">
        <v>1776</v>
      </c>
      <c r="BT28" s="76">
        <v>34.646083676870447</v>
      </c>
      <c r="BU28" s="76">
        <v>50.223664590825365</v>
      </c>
      <c r="BV28" s="76"/>
      <c r="BW28" s="76"/>
      <c r="BX28" s="76">
        <v>31804</v>
      </c>
      <c r="BY28" s="76">
        <v>26228</v>
      </c>
      <c r="BZ28" s="76">
        <v>1413</v>
      </c>
      <c r="CA28" s="76">
        <v>6068</v>
      </c>
      <c r="CB28" s="76">
        <v>7481</v>
      </c>
      <c r="CC28" s="76">
        <v>2647</v>
      </c>
      <c r="CD28" s="76">
        <v>28.522952569772762</v>
      </c>
      <c r="CE28" s="76">
        <v>38.615220375171575</v>
      </c>
      <c r="CF28" s="75">
        <f t="shared" si="17"/>
        <v>32821</v>
      </c>
      <c r="CG28" s="2">
        <f t="shared" si="17"/>
        <v>27358</v>
      </c>
      <c r="CH28" s="2">
        <v>371</v>
      </c>
      <c r="CI28" s="2">
        <v>3340</v>
      </c>
      <c r="CJ28" s="75">
        <f t="shared" si="18"/>
        <v>3711</v>
      </c>
      <c r="CK28" s="2">
        <f>VLOOKUP(A28,'[1]KP 2021'!$A$1:$AK$51,37)</f>
        <v>4485</v>
      </c>
      <c r="CL28" s="77">
        <f t="shared" si="58"/>
        <v>0.13564588054682361</v>
      </c>
      <c r="CM28" s="77">
        <f t="shared" si="59"/>
        <v>0.29958330287301704</v>
      </c>
      <c r="CN28" s="17">
        <v>34421</v>
      </c>
      <c r="CO28" s="17">
        <v>10358</v>
      </c>
      <c r="CP28" s="17">
        <v>24063</v>
      </c>
      <c r="CQ28" s="12">
        <v>69.907905057958814</v>
      </c>
      <c r="CR28" s="78">
        <v>2.6</v>
      </c>
      <c r="CS28" s="79">
        <v>18.254640000000002</v>
      </c>
      <c r="CT28" s="79">
        <v>10.215469302000001</v>
      </c>
      <c r="CU28" s="79">
        <v>18.368920000000003</v>
      </c>
      <c r="CV28" s="80">
        <v>34161</v>
      </c>
      <c r="CW28" s="80">
        <v>11401</v>
      </c>
      <c r="CX28" s="80">
        <v>8775</v>
      </c>
      <c r="CY28" s="81">
        <f t="shared" si="19"/>
        <v>25.687187143233515</v>
      </c>
      <c r="CZ28" s="80">
        <v>62.090382572703028</v>
      </c>
      <c r="DA28" s="80">
        <v>28</v>
      </c>
      <c r="DB28" s="80">
        <v>21</v>
      </c>
      <c r="DC28" s="80"/>
      <c r="DD28" s="80">
        <v>31804</v>
      </c>
      <c r="DE28" s="80">
        <v>26232</v>
      </c>
      <c r="DF28" s="80">
        <v>12023</v>
      </c>
      <c r="DG28" s="82">
        <f t="shared" si="20"/>
        <v>0.37803420953339201</v>
      </c>
      <c r="DH28" s="80">
        <v>197.0849288751235</v>
      </c>
      <c r="DI28" s="80">
        <v>29</v>
      </c>
      <c r="DJ28" s="80">
        <v>19</v>
      </c>
      <c r="DK28" s="80">
        <f t="shared" si="21"/>
        <v>9.6405139187678512E-2</v>
      </c>
      <c r="DL28" s="81">
        <f t="shared" si="22"/>
        <v>33.821663081896183</v>
      </c>
      <c r="DM28" s="83">
        <v>32821</v>
      </c>
      <c r="DN28" s="84">
        <v>27358</v>
      </c>
      <c r="DO28" s="17">
        <v>10997</v>
      </c>
      <c r="DP28" s="85">
        <f t="shared" si="23"/>
        <v>0.33505987020505162</v>
      </c>
      <c r="DQ28" s="12">
        <v>161.94775365311284</v>
      </c>
      <c r="DR28" s="17">
        <v>27</v>
      </c>
      <c r="DS28" s="84">
        <v>18</v>
      </c>
      <c r="DT28" s="51">
        <f t="shared" si="24"/>
        <v>11.114695692880961</v>
      </c>
      <c r="DU28" s="51">
        <v>91668</v>
      </c>
      <c r="DV28" s="51">
        <f>VLOOKUP(A28,[2]Sheet1!$A$1:$F$49,6,FALSE)</f>
        <v>35651.759952970599</v>
      </c>
      <c r="DW28" s="51">
        <v>2309</v>
      </c>
      <c r="DX28" s="51">
        <v>100</v>
      </c>
      <c r="DY28" s="86">
        <f t="shared" si="25"/>
        <v>6.4765386142111289E-2</v>
      </c>
      <c r="DZ28" s="87">
        <v>91668</v>
      </c>
      <c r="EA28" s="87">
        <f t="shared" si="60"/>
        <v>35651.759952970599</v>
      </c>
      <c r="EB28" s="87">
        <v>1949</v>
      </c>
      <c r="EC28" s="86">
        <v>1</v>
      </c>
      <c r="ED28" s="86">
        <f t="shared" si="26"/>
        <v>5.4667707921600216E-2</v>
      </c>
      <c r="EE28" s="178">
        <f>VLOOKUP(A28,'[3]County 15 24 population'!$A$1:$J$50,10,FALSE)</f>
        <v>91668</v>
      </c>
      <c r="EF28" s="178">
        <v>35651.759952970599</v>
      </c>
      <c r="EG28" s="178">
        <v>3519</v>
      </c>
      <c r="EH28" s="12">
        <v>100</v>
      </c>
      <c r="EI28" s="12">
        <f t="shared" si="61"/>
        <v>9.8704804605495724</v>
      </c>
      <c r="EJ28" s="184">
        <v>103614</v>
      </c>
      <c r="EK28" s="184">
        <v>5376.2382390964194</v>
      </c>
      <c r="EL28" s="184">
        <v>1504</v>
      </c>
      <c r="EM28" s="21">
        <v>100</v>
      </c>
      <c r="EN28" s="88">
        <f t="shared" si="27"/>
        <v>0.27974950757628186</v>
      </c>
      <c r="EO28" s="89">
        <v>103614</v>
      </c>
      <c r="EP28" s="89">
        <v>5376.2382390964194</v>
      </c>
      <c r="EQ28" s="172">
        <v>1093</v>
      </c>
      <c r="ER28" s="85">
        <v>1</v>
      </c>
      <c r="ES28" s="85">
        <f t="shared" si="28"/>
        <v>0.20330200251388036</v>
      </c>
      <c r="ET28" s="12">
        <v>103614</v>
      </c>
      <c r="EU28" s="12">
        <v>5376.2382390964194</v>
      </c>
      <c r="EV28" s="178">
        <v>1293</v>
      </c>
      <c r="EW28" s="12">
        <v>100</v>
      </c>
      <c r="EX28" s="85">
        <f t="shared" si="62"/>
        <v>0.24050273490434337</v>
      </c>
      <c r="EY28" s="21">
        <v>3952</v>
      </c>
      <c r="EZ28" s="21">
        <v>0</v>
      </c>
      <c r="FA28" s="21">
        <v>100</v>
      </c>
      <c r="FB28" s="21">
        <f t="shared" si="29"/>
        <v>0</v>
      </c>
      <c r="FC28" s="21">
        <f t="shared" si="30"/>
        <v>3952</v>
      </c>
      <c r="FD28" s="21">
        <f>VLOOKUP(A28,'[1]KP 2021'!$A$1:$O$51,6,FALSE)</f>
        <v>0</v>
      </c>
      <c r="FE28" s="21">
        <v>100</v>
      </c>
      <c r="FF28" s="90">
        <f t="shared" si="31"/>
        <v>0</v>
      </c>
      <c r="FG28" s="91">
        <v>3952</v>
      </c>
      <c r="FH28" s="179">
        <v>0</v>
      </c>
      <c r="FI28" s="12">
        <v>100</v>
      </c>
      <c r="FJ28" s="92">
        <f t="shared" si="32"/>
        <v>0</v>
      </c>
      <c r="FK28" s="75">
        <v>1052</v>
      </c>
      <c r="FL28" s="75">
        <v>0</v>
      </c>
      <c r="FM28" s="75">
        <v>100</v>
      </c>
      <c r="FN28" s="92">
        <f t="shared" si="33"/>
        <v>0</v>
      </c>
      <c r="FO28" s="76">
        <f t="shared" si="34"/>
        <v>1052</v>
      </c>
      <c r="FP28" s="76">
        <f>VLOOKUP(A28,'[1]KP 2021'!$A$1:$O$51,15,FALSE)</f>
        <v>0</v>
      </c>
      <c r="FQ28" s="92">
        <v>1</v>
      </c>
      <c r="FR28" s="92">
        <f t="shared" si="35"/>
        <v>0</v>
      </c>
      <c r="FS28" s="17">
        <v>1052</v>
      </c>
      <c r="FT28" s="179">
        <v>0</v>
      </c>
      <c r="FU28" s="93">
        <v>100</v>
      </c>
      <c r="FV28" s="92">
        <f t="shared" si="36"/>
        <v>0</v>
      </c>
      <c r="FW28" s="75">
        <v>519</v>
      </c>
      <c r="FX28" s="75">
        <v>0</v>
      </c>
      <c r="FY28" s="75">
        <v>100</v>
      </c>
      <c r="FZ28" s="92">
        <f t="shared" si="37"/>
        <v>0</v>
      </c>
      <c r="GA28" s="94">
        <f t="shared" si="38"/>
        <v>519</v>
      </c>
      <c r="GB28" s="76">
        <f>VLOOKUP(A28,'[1]PWID 2021'!$A$1:$F$50,6,FALSE)</f>
        <v>0</v>
      </c>
      <c r="GC28" s="92">
        <v>1</v>
      </c>
      <c r="GD28" s="92">
        <f t="shared" si="39"/>
        <v>0</v>
      </c>
      <c r="GE28" s="17">
        <f>VLOOKUP(A28,'[4]KPSE post county TWG'!$A$4:$U$52,16,FALSE)</f>
        <v>519</v>
      </c>
      <c r="GF28" s="179">
        <v>0</v>
      </c>
      <c r="GG28" s="76">
        <v>100</v>
      </c>
      <c r="GH28" s="92">
        <f t="shared" si="67"/>
        <v>0</v>
      </c>
      <c r="GI28" s="75">
        <v>519</v>
      </c>
      <c r="GJ28" s="76">
        <v>0</v>
      </c>
      <c r="GK28" s="92">
        <v>1</v>
      </c>
      <c r="GL28" s="92">
        <f t="shared" si="40"/>
        <v>0</v>
      </c>
      <c r="GM28" s="76">
        <f t="shared" si="41"/>
        <v>519</v>
      </c>
      <c r="GN28" s="76">
        <v>0</v>
      </c>
      <c r="GO28" s="92">
        <v>1</v>
      </c>
      <c r="GP28" s="92">
        <f t="shared" si="42"/>
        <v>0</v>
      </c>
      <c r="GQ28" s="75">
        <v>519</v>
      </c>
      <c r="GR28" s="76">
        <v>0</v>
      </c>
      <c r="GS28" s="92">
        <v>1</v>
      </c>
      <c r="GT28" s="92">
        <f t="shared" si="43"/>
        <v>0</v>
      </c>
      <c r="GU28" s="75">
        <v>0</v>
      </c>
      <c r="GV28" s="17">
        <v>0</v>
      </c>
      <c r="GW28" s="25">
        <v>100</v>
      </c>
      <c r="GX28" s="95" t="e">
        <f t="shared" si="44"/>
        <v>#DIV/0!</v>
      </c>
      <c r="GY28" s="96"/>
      <c r="GZ28" s="96"/>
      <c r="HA28" s="96"/>
      <c r="HB28" s="96"/>
      <c r="HC28" s="75">
        <v>0</v>
      </c>
      <c r="HD28" s="4">
        <v>0</v>
      </c>
      <c r="HE28" s="25">
        <v>100</v>
      </c>
      <c r="HF28" s="96">
        <v>0</v>
      </c>
      <c r="HG28" s="12">
        <v>7421</v>
      </c>
      <c r="HH28" s="17">
        <v>30</v>
      </c>
      <c r="HI28" s="17">
        <v>100</v>
      </c>
      <c r="HK28" s="85">
        <f t="shared" si="63"/>
        <v>4.0425818622827113E-3</v>
      </c>
      <c r="HL28" s="21">
        <v>7421</v>
      </c>
      <c r="HM28" s="21">
        <v>30</v>
      </c>
      <c r="HN28" s="12"/>
      <c r="HO28" s="21">
        <v>100</v>
      </c>
      <c r="HP28" s="90">
        <f t="shared" si="64"/>
        <v>4.0425818622827113E-3</v>
      </c>
      <c r="HQ28" s="173">
        <v>7421</v>
      </c>
      <c r="HR28" s="17">
        <v>30</v>
      </c>
      <c r="HS28" s="12"/>
      <c r="HT28" s="17">
        <v>100</v>
      </c>
      <c r="HU28" s="86">
        <f t="shared" si="65"/>
        <v>4.0425818622827113E-3</v>
      </c>
      <c r="HV28" s="12">
        <v>3952</v>
      </c>
      <c r="HW28" s="12">
        <v>0</v>
      </c>
      <c r="HX28" s="26">
        <f t="shared" si="45"/>
        <v>0</v>
      </c>
      <c r="HY28" s="12">
        <v>1052</v>
      </c>
      <c r="HZ28" s="12">
        <v>0</v>
      </c>
      <c r="IA28" s="26">
        <f t="shared" si="46"/>
        <v>0</v>
      </c>
      <c r="IB28" s="12">
        <v>519</v>
      </c>
      <c r="IC28" s="12">
        <v>0</v>
      </c>
      <c r="ID28" s="26">
        <f t="shared" si="47"/>
        <v>0</v>
      </c>
      <c r="IE28" s="12" t="s">
        <v>230</v>
      </c>
      <c r="IF28" s="12"/>
      <c r="IG28" s="51"/>
      <c r="IH28" s="51">
        <f t="shared" si="48"/>
        <v>3952</v>
      </c>
      <c r="II28" s="51" t="e">
        <f>VLOOKUP(A28,'[1]Prep 2021'!$A$1:$H$50,2,FALSE)</f>
        <v>#REF!</v>
      </c>
      <c r="IJ28" s="51"/>
      <c r="IK28" s="51">
        <f t="shared" si="49"/>
        <v>1052</v>
      </c>
      <c r="IL28" s="51" t="e">
        <f>VLOOKUP(A28,'[1]Prep 2021'!$A$1:$H$50,3,FALSE)</f>
        <v>#REF!</v>
      </c>
      <c r="IM28" s="51"/>
      <c r="IN28" s="51">
        <f t="shared" si="50"/>
        <v>519</v>
      </c>
      <c r="IO28" s="51" t="e">
        <f>VLOOKUP(A28,'[1]Prep 2021'!$A$1:$H$50,5,FALSE)</f>
        <v>#REF!</v>
      </c>
      <c r="IP28" s="51"/>
      <c r="IQ28" s="51"/>
      <c r="IR28" s="51"/>
      <c r="IS28" s="51"/>
      <c r="IT28" s="12">
        <v>3952</v>
      </c>
      <c r="IU28" s="17" t="e">
        <f>VLOOKUP(A28,'[1]Prep all counties'!$A$1:$M$50,8,FALSE)</f>
        <v>#REF!</v>
      </c>
      <c r="IV28" s="12">
        <v>0</v>
      </c>
      <c r="IW28" s="12">
        <v>1052</v>
      </c>
      <c r="IX28" s="17" t="e">
        <f>VLOOKUP(A28,'[1]Prep all counties'!$A$1:$M$50,10,FALSE)</f>
        <v>#REF!</v>
      </c>
      <c r="IY28" s="12">
        <v>0</v>
      </c>
      <c r="IZ28" s="12">
        <v>519</v>
      </c>
      <c r="JA28" s="17" t="e">
        <f>VLOOKUP(A28,'[1]Prep all counties'!$A$1:$M$50,11,FALSE)</f>
        <v>#REF!</v>
      </c>
      <c r="JB28" s="12">
        <v>0</v>
      </c>
      <c r="JC28" s="21" t="s">
        <v>230</v>
      </c>
      <c r="JD28" s="97"/>
      <c r="JE28" s="51"/>
      <c r="JF28" s="51">
        <v>35651.759952970599</v>
      </c>
      <c r="JG28" s="51">
        <v>0</v>
      </c>
      <c r="JH28" s="96">
        <f t="shared" si="52"/>
        <v>0</v>
      </c>
      <c r="JI28" s="51">
        <f t="shared" si="53"/>
        <v>35651.759952970599</v>
      </c>
      <c r="JJ28" s="51">
        <f>VLOOKUP(A28,'[1]Prep 2021'!$A$1:$H$50,8,FALSE)</f>
        <v>0</v>
      </c>
      <c r="JK28" s="96"/>
      <c r="JL28" s="51">
        <v>35651.759952970599</v>
      </c>
      <c r="JM28" s="51">
        <f>VLOOKUP(A28,[1]PREP2!$A$1:$M$50,7,FALSE)</f>
        <v>0</v>
      </c>
      <c r="JN28" s="51"/>
      <c r="JO28" s="51">
        <v>0</v>
      </c>
      <c r="JP28" s="51">
        <v>0</v>
      </c>
      <c r="JQ28" s="51">
        <v>0</v>
      </c>
      <c r="JR28" s="51">
        <f t="shared" si="54"/>
        <v>0</v>
      </c>
      <c r="JS28" s="51" t="e">
        <f t="shared" si="66"/>
        <v>#REF!</v>
      </c>
      <c r="JT28" s="51" t="e">
        <f t="shared" si="55"/>
        <v>#REF!</v>
      </c>
      <c r="JU28" s="96">
        <v>0.4874030851570344</v>
      </c>
      <c r="JV28" s="96">
        <v>1</v>
      </c>
      <c r="JW28" s="96">
        <v>5.5800293685756244E-2</v>
      </c>
      <c r="JX28" s="26">
        <v>0.4874030851570344</v>
      </c>
      <c r="JY28" s="26">
        <v>0.4874030851570344</v>
      </c>
      <c r="JZ28" s="98">
        <v>2.7197235295106179E-2</v>
      </c>
      <c r="KA28" s="99">
        <v>0.64391239685888713</v>
      </c>
      <c r="KB28" s="100">
        <v>1</v>
      </c>
      <c r="KC28" s="101">
        <v>0</v>
      </c>
      <c r="KD28" s="99">
        <f t="shared" si="56"/>
        <v>0.64391239685888713</v>
      </c>
      <c r="KE28" s="99">
        <v>0.25816086782911229</v>
      </c>
      <c r="KF28" s="99">
        <v>0</v>
      </c>
      <c r="KG28" s="96">
        <v>0.775676259292988</v>
      </c>
      <c r="KH28" s="59">
        <v>1</v>
      </c>
      <c r="KI28" s="102">
        <v>91.8</v>
      </c>
      <c r="KJ28" s="26">
        <f t="shared" si="57"/>
        <v>0.775676259292988</v>
      </c>
      <c r="KK28" s="26">
        <v>0.36526310973088838</v>
      </c>
      <c r="KL28" s="98">
        <v>2.5568417681162189E-2</v>
      </c>
      <c r="KM28" s="103" t="s">
        <v>60</v>
      </c>
    </row>
    <row r="29" spans="1:299" x14ac:dyDescent="0.35">
      <c r="A29" s="14" t="s">
        <v>24</v>
      </c>
      <c r="B29" s="48">
        <v>459785</v>
      </c>
      <c r="C29" s="49">
        <v>243548</v>
      </c>
      <c r="D29" s="49">
        <v>216219</v>
      </c>
      <c r="E29" s="50">
        <f t="shared" si="0"/>
        <v>1126.3949976644051</v>
      </c>
      <c r="F29" s="51">
        <f t="shared" si="1"/>
        <v>887.78803357038453</v>
      </c>
      <c r="G29" s="52">
        <v>0.47750000000000004</v>
      </c>
      <c r="H29" s="12">
        <v>141.74350223616699</v>
      </c>
      <c r="I29" s="21">
        <v>38</v>
      </c>
      <c r="J29" s="11">
        <v>0.1836849479795695</v>
      </c>
      <c r="K29" s="21">
        <v>54.850076866723114</v>
      </c>
      <c r="L29" s="21">
        <f t="shared" si="2"/>
        <v>43</v>
      </c>
      <c r="M29" s="53">
        <v>0.26773825476435248</v>
      </c>
      <c r="N29" s="12">
        <v>88.776665617545802</v>
      </c>
      <c r="O29" s="54">
        <f t="shared" si="3"/>
        <v>41</v>
      </c>
      <c r="P29" s="55">
        <v>8.7924000000000006E-3</v>
      </c>
      <c r="Q29" s="56">
        <v>5.6061000000000001E-3</v>
      </c>
      <c r="R29" s="57">
        <v>1.25313E-2</v>
      </c>
      <c r="S29" s="58">
        <v>7.188905305548895E-3</v>
      </c>
      <c r="T29" s="58">
        <v>4.2330437478141202E-3</v>
      </c>
      <c r="U29" s="58">
        <v>1.04065083983632E-2</v>
      </c>
      <c r="V29" s="55">
        <v>8.6269405302533166E-3</v>
      </c>
      <c r="W29" s="56">
        <v>4.2059733233938204E-3</v>
      </c>
      <c r="X29" s="59">
        <v>1.27267785216321E-2</v>
      </c>
      <c r="Y29" s="24">
        <v>5.430826622992585E-2</v>
      </c>
      <c r="Z29" s="24">
        <v>4.3446612983940681E-2</v>
      </c>
      <c r="AA29" s="24">
        <v>3.8200000000000005E-2</v>
      </c>
      <c r="AB29" s="12">
        <v>141.74350223616699</v>
      </c>
      <c r="AC29" s="12">
        <v>5.4146017854215795</v>
      </c>
      <c r="AD29" s="12">
        <v>136.32890045074541</v>
      </c>
      <c r="AE29" s="60">
        <f t="shared" si="4"/>
        <v>2.5551170890759783E-2</v>
      </c>
      <c r="AF29" s="61">
        <f t="shared" si="5"/>
        <v>2.0440936712607827E-2</v>
      </c>
      <c r="AG29" s="3">
        <f t="shared" si="6"/>
        <v>1.4694795838365559E-2</v>
      </c>
      <c r="AH29" s="21">
        <v>54.850076866723114</v>
      </c>
      <c r="AI29" s="12">
        <f t="shared" si="7"/>
        <v>0.80601068127515385</v>
      </c>
      <c r="AJ29" s="62">
        <f t="shared" si="8"/>
        <v>54.04406618544796</v>
      </c>
      <c r="AK29" s="60">
        <f t="shared" si="9"/>
        <v>3.1035133930208136E-2</v>
      </c>
      <c r="AL29" s="63">
        <f t="shared" si="10"/>
        <v>2.4828107144166507E-2</v>
      </c>
      <c r="AM29" s="3">
        <f t="shared" si="11"/>
        <v>2.1419060381148197E-2</v>
      </c>
      <c r="AN29" s="12">
        <f t="shared" si="12"/>
        <v>88.776665617545802</v>
      </c>
      <c r="AO29" s="12">
        <f t="shared" si="13"/>
        <v>1.9015127612992166</v>
      </c>
      <c r="AP29" s="62">
        <f t="shared" si="14"/>
        <v>86.875152856246586</v>
      </c>
      <c r="AQ29" s="5" t="s">
        <v>60</v>
      </c>
      <c r="AR29" s="5"/>
      <c r="AS29" s="5" t="s">
        <v>60</v>
      </c>
      <c r="AT29" s="64">
        <v>37.200000000000003</v>
      </c>
      <c r="AU29" s="65">
        <v>32.9</v>
      </c>
      <c r="AV29" s="66">
        <v>40.700000000000003</v>
      </c>
      <c r="AW29" s="67">
        <v>16.600000000000001</v>
      </c>
      <c r="AX29" s="68" t="s">
        <v>229</v>
      </c>
      <c r="AY29" s="69">
        <v>15</v>
      </c>
      <c r="AZ29" s="65">
        <v>22.4</v>
      </c>
      <c r="BA29" s="66">
        <v>7.8</v>
      </c>
      <c r="BB29" s="70" t="s">
        <v>229</v>
      </c>
      <c r="BC29" s="71" t="s">
        <v>229</v>
      </c>
      <c r="BD29" s="72" t="s">
        <v>229</v>
      </c>
      <c r="BE29" s="104">
        <v>97.7</v>
      </c>
      <c r="BF29" s="16">
        <v>1530</v>
      </c>
      <c r="BG29" s="12">
        <f t="shared" si="15"/>
        <v>6.2821291901391101</v>
      </c>
      <c r="BH29" s="12">
        <v>476</v>
      </c>
      <c r="BI29" s="12">
        <f t="shared" si="16"/>
        <v>1.9544401924877233</v>
      </c>
      <c r="BJ29" s="17">
        <v>392</v>
      </c>
      <c r="BK29" s="75" t="s">
        <v>230</v>
      </c>
      <c r="BL29" s="75">
        <v>9.3388670090192925</v>
      </c>
      <c r="BM29" s="75">
        <v>2.9054252916948911</v>
      </c>
      <c r="BN29" s="75">
        <f>VLOOKUP(A29,[1]Sheet6!$A$1:$D$49,2,FALSE)</f>
        <v>15757</v>
      </c>
      <c r="BO29" s="75">
        <v>15869</v>
      </c>
      <c r="BP29" s="75">
        <v>175</v>
      </c>
      <c r="BQ29" s="75">
        <v>3698</v>
      </c>
      <c r="BR29" s="75">
        <v>3873</v>
      </c>
      <c r="BS29" s="75">
        <v>981</v>
      </c>
      <c r="BT29" s="76">
        <v>53.266400770182919</v>
      </c>
      <c r="BU29" s="76">
        <v>66.758355109338467</v>
      </c>
      <c r="BV29" s="76"/>
      <c r="BW29" s="76"/>
      <c r="BX29" s="76">
        <v>16249</v>
      </c>
      <c r="BY29" s="76">
        <v>15281</v>
      </c>
      <c r="BZ29" s="76">
        <v>159</v>
      </c>
      <c r="CA29" s="76">
        <v>3640</v>
      </c>
      <c r="CB29" s="76">
        <v>3799</v>
      </c>
      <c r="CC29" s="76">
        <v>6135</v>
      </c>
      <c r="CD29" s="76">
        <v>24.860938420260453</v>
      </c>
      <c r="CE29" s="76">
        <v>65.008834500359924</v>
      </c>
      <c r="CF29" s="75">
        <f t="shared" si="17"/>
        <v>16770</v>
      </c>
      <c r="CG29" s="2">
        <f t="shared" si="17"/>
        <v>13720</v>
      </c>
      <c r="CH29" s="2">
        <v>134</v>
      </c>
      <c r="CI29" s="2">
        <v>2796</v>
      </c>
      <c r="CJ29" s="75">
        <f t="shared" si="18"/>
        <v>2930</v>
      </c>
      <c r="CK29" s="2">
        <f>VLOOKUP(A29,'[1]KP 2021'!$A$1:$AK$51,37)</f>
        <v>6266</v>
      </c>
      <c r="CL29" s="77">
        <f t="shared" si="58"/>
        <v>0.21355685131195334</v>
      </c>
      <c r="CM29" s="77">
        <f t="shared" si="59"/>
        <v>0.67026239067055393</v>
      </c>
      <c r="CN29" s="17">
        <v>25754</v>
      </c>
      <c r="CO29" s="17">
        <v>4284</v>
      </c>
      <c r="CP29" s="17">
        <v>21470</v>
      </c>
      <c r="CQ29" s="12">
        <v>83.365690766482885</v>
      </c>
      <c r="CR29" s="78">
        <v>1.7</v>
      </c>
      <c r="CS29" s="79">
        <v>19.690340000000003</v>
      </c>
      <c r="CT29" s="79">
        <v>9.2269532886000007</v>
      </c>
      <c r="CU29" s="79">
        <v>18.647020000000001</v>
      </c>
      <c r="CV29" s="80">
        <v>13770</v>
      </c>
      <c r="CW29" s="80">
        <v>7271</v>
      </c>
      <c r="CX29" s="80">
        <v>6690</v>
      </c>
      <c r="CY29" s="81">
        <f t="shared" si="19"/>
        <v>48.583877995642702</v>
      </c>
      <c r="CZ29" s="80">
        <v>81.031261266429183</v>
      </c>
      <c r="DA29" s="80">
        <v>129</v>
      </c>
      <c r="DB29" s="80">
        <v>63</v>
      </c>
      <c r="DC29" s="80"/>
      <c r="DD29" s="80">
        <v>16249</v>
      </c>
      <c r="DE29" s="80">
        <v>15281</v>
      </c>
      <c r="DF29" s="80">
        <v>8713</v>
      </c>
      <c r="DG29" s="82">
        <f t="shared" si="20"/>
        <v>0.53621761339159335</v>
      </c>
      <c r="DH29" s="80">
        <v>62.066427044505545</v>
      </c>
      <c r="DI29" s="80">
        <v>39</v>
      </c>
      <c r="DJ29" s="80">
        <v>42</v>
      </c>
      <c r="DK29" s="80">
        <f t="shared" si="21"/>
        <v>0.67669434185221178</v>
      </c>
      <c r="DL29" s="81">
        <f t="shared" si="22"/>
        <v>77.747771681422122</v>
      </c>
      <c r="DM29" s="83">
        <v>16770</v>
      </c>
      <c r="DN29" s="84">
        <v>13720</v>
      </c>
      <c r="DO29" s="17">
        <v>6764</v>
      </c>
      <c r="DP29" s="85">
        <f t="shared" si="23"/>
        <v>0.40333929636255217</v>
      </c>
      <c r="DQ29" s="12">
        <v>71.537622601179706</v>
      </c>
      <c r="DR29" s="17">
        <v>26</v>
      </c>
      <c r="DS29" s="84">
        <v>42</v>
      </c>
      <c r="DT29" s="51">
        <f t="shared" si="24"/>
        <v>58.710365920529469</v>
      </c>
      <c r="DU29" s="51">
        <v>47846</v>
      </c>
      <c r="DV29" s="51">
        <f>VLOOKUP(A29,[2]Sheet1!$A$1:$F$49,6,FALSE)</f>
        <v>25559.680748559214</v>
      </c>
      <c r="DW29" s="51">
        <v>2299</v>
      </c>
      <c r="DX29" s="51">
        <v>100</v>
      </c>
      <c r="DY29" s="86">
        <f t="shared" si="25"/>
        <v>8.9946350371750763E-2</v>
      </c>
      <c r="DZ29" s="87">
        <v>47846</v>
      </c>
      <c r="EA29" s="87">
        <f t="shared" si="60"/>
        <v>25559.680748559214</v>
      </c>
      <c r="EB29" s="87">
        <v>2425</v>
      </c>
      <c r="EC29" s="86">
        <v>1</v>
      </c>
      <c r="ED29" s="86">
        <f t="shared" si="26"/>
        <v>9.4875989409088993E-2</v>
      </c>
      <c r="EE29" s="178">
        <f>VLOOKUP(A29,'[3]County 15 24 population'!$A$1:$J$50,10,FALSE)</f>
        <v>47846</v>
      </c>
      <c r="EF29" s="178">
        <v>25559.680748559214</v>
      </c>
      <c r="EG29" s="178">
        <v>1307</v>
      </c>
      <c r="EH29" s="12">
        <v>100</v>
      </c>
      <c r="EI29" s="12">
        <f t="shared" si="61"/>
        <v>5.1135223982548172</v>
      </c>
      <c r="EJ29" s="184">
        <v>60339</v>
      </c>
      <c r="EK29" s="184">
        <v>21689.533532460591</v>
      </c>
      <c r="EL29" s="184">
        <v>1593</v>
      </c>
      <c r="EM29" s="21">
        <v>100</v>
      </c>
      <c r="EN29" s="88">
        <f t="shared" si="27"/>
        <v>7.3445562930890773E-2</v>
      </c>
      <c r="EO29" s="89">
        <v>60339</v>
      </c>
      <c r="EP29" s="89">
        <v>21689.533532460591</v>
      </c>
      <c r="EQ29" s="172">
        <v>1408</v>
      </c>
      <c r="ER29" s="85">
        <v>1</v>
      </c>
      <c r="ES29" s="85">
        <f t="shared" si="28"/>
        <v>6.4916103331258135E-2</v>
      </c>
      <c r="ET29" s="12">
        <v>60339</v>
      </c>
      <c r="EU29" s="12">
        <v>21689.533532460591</v>
      </c>
      <c r="EV29" s="178">
        <v>850</v>
      </c>
      <c r="EW29" s="12">
        <v>100</v>
      </c>
      <c r="EX29" s="85">
        <f t="shared" si="62"/>
        <v>3.9189408971285096E-2</v>
      </c>
      <c r="EY29" s="21">
        <v>1530</v>
      </c>
      <c r="EZ29" s="21">
        <v>0</v>
      </c>
      <c r="FA29" s="21">
        <v>100</v>
      </c>
      <c r="FB29" s="21">
        <f t="shared" si="29"/>
        <v>0</v>
      </c>
      <c r="FC29" s="21">
        <f t="shared" si="30"/>
        <v>1530</v>
      </c>
      <c r="FD29" s="21">
        <f>VLOOKUP(A29,'[1]KP 2021'!$A$1:$O$51,6,FALSE)</f>
        <v>0</v>
      </c>
      <c r="FE29" s="21">
        <v>100</v>
      </c>
      <c r="FF29" s="90">
        <f t="shared" si="31"/>
        <v>0</v>
      </c>
      <c r="FG29" s="91">
        <v>1530</v>
      </c>
      <c r="FH29" s="179">
        <v>0</v>
      </c>
      <c r="FI29" s="12">
        <v>100</v>
      </c>
      <c r="FJ29" s="92">
        <f t="shared" si="32"/>
        <v>0</v>
      </c>
      <c r="FK29" s="75">
        <v>476</v>
      </c>
      <c r="FL29" s="75">
        <v>0</v>
      </c>
      <c r="FM29" s="75">
        <v>100</v>
      </c>
      <c r="FN29" s="92">
        <f t="shared" si="33"/>
        <v>0</v>
      </c>
      <c r="FO29" s="76">
        <f t="shared" si="34"/>
        <v>476</v>
      </c>
      <c r="FP29" s="76">
        <f>VLOOKUP(A29,'[1]KP 2021'!$A$1:$O$51,15,FALSE)</f>
        <v>0</v>
      </c>
      <c r="FQ29" s="92">
        <v>1</v>
      </c>
      <c r="FR29" s="92">
        <f t="shared" si="35"/>
        <v>0</v>
      </c>
      <c r="FS29" s="17">
        <v>476</v>
      </c>
      <c r="FT29" s="179">
        <v>0</v>
      </c>
      <c r="FU29" s="93">
        <v>100</v>
      </c>
      <c r="FV29" s="92">
        <f t="shared" si="36"/>
        <v>0</v>
      </c>
      <c r="FW29" s="75">
        <v>392</v>
      </c>
      <c r="FX29" s="75">
        <v>0</v>
      </c>
      <c r="FY29" s="75">
        <v>100</v>
      </c>
      <c r="FZ29" s="92">
        <f t="shared" si="37"/>
        <v>0</v>
      </c>
      <c r="GA29" s="94">
        <f t="shared" si="38"/>
        <v>392</v>
      </c>
      <c r="GB29" s="76">
        <f>VLOOKUP(A29,'[1]PWID 2021'!$A$1:$F$50,6,FALSE)</f>
        <v>0</v>
      </c>
      <c r="GC29" s="92">
        <v>1</v>
      </c>
      <c r="GD29" s="92">
        <f t="shared" si="39"/>
        <v>0</v>
      </c>
      <c r="GE29" s="17">
        <f>VLOOKUP(A29,'[4]KPSE post county TWG'!$A$4:$U$52,16,FALSE)</f>
        <v>392</v>
      </c>
      <c r="GF29" s="179">
        <v>0</v>
      </c>
      <c r="GG29" s="76">
        <v>100</v>
      </c>
      <c r="GH29" s="92">
        <f t="shared" si="67"/>
        <v>0</v>
      </c>
      <c r="GI29" s="75">
        <v>392</v>
      </c>
      <c r="GJ29" s="76">
        <v>0</v>
      </c>
      <c r="GK29" s="92">
        <v>1</v>
      </c>
      <c r="GL29" s="92">
        <f t="shared" si="40"/>
        <v>0</v>
      </c>
      <c r="GM29" s="76">
        <f t="shared" si="41"/>
        <v>392</v>
      </c>
      <c r="GN29" s="76">
        <v>0</v>
      </c>
      <c r="GO29" s="92">
        <v>1</v>
      </c>
      <c r="GP29" s="92">
        <f t="shared" si="42"/>
        <v>0</v>
      </c>
      <c r="GQ29" s="75">
        <v>392</v>
      </c>
      <c r="GR29" s="76">
        <v>0</v>
      </c>
      <c r="GS29" s="92">
        <v>1</v>
      </c>
      <c r="GT29" s="92">
        <f t="shared" si="43"/>
        <v>0</v>
      </c>
      <c r="GU29" s="75">
        <v>0</v>
      </c>
      <c r="GV29" s="17">
        <v>0</v>
      </c>
      <c r="GW29" s="25">
        <v>100</v>
      </c>
      <c r="GX29" s="95" t="e">
        <f t="shared" si="44"/>
        <v>#DIV/0!</v>
      </c>
      <c r="GY29" s="96"/>
      <c r="GZ29" s="96"/>
      <c r="HA29" s="96"/>
      <c r="HB29" s="96"/>
      <c r="HC29" s="75">
        <v>0</v>
      </c>
      <c r="HD29" s="4">
        <v>0</v>
      </c>
      <c r="HE29" s="25">
        <v>100</v>
      </c>
      <c r="HF29" s="96">
        <v>0</v>
      </c>
      <c r="HG29" s="12">
        <v>2474</v>
      </c>
      <c r="HH29" s="17">
        <v>15</v>
      </c>
      <c r="HI29" s="17">
        <v>100</v>
      </c>
      <c r="HK29" s="85">
        <f t="shared" si="63"/>
        <v>6.0630557801131767E-3</v>
      </c>
      <c r="HL29" s="21">
        <v>2474</v>
      </c>
      <c r="HM29" s="21">
        <v>22</v>
      </c>
      <c r="HN29" s="12"/>
      <c r="HO29" s="21">
        <v>100</v>
      </c>
      <c r="HP29" s="90">
        <f t="shared" si="64"/>
        <v>8.8924818108326604E-3</v>
      </c>
      <c r="HQ29" s="173">
        <v>2474</v>
      </c>
      <c r="HR29" s="17">
        <v>28</v>
      </c>
      <c r="HS29" s="12"/>
      <c r="HT29" s="17">
        <v>100</v>
      </c>
      <c r="HU29" s="86">
        <f t="shared" si="65"/>
        <v>1.131770412287793E-2</v>
      </c>
      <c r="HV29" s="12">
        <v>1530</v>
      </c>
      <c r="HW29" s="12">
        <v>0</v>
      </c>
      <c r="HX29" s="26">
        <f t="shared" si="45"/>
        <v>0</v>
      </c>
      <c r="HY29" s="12">
        <v>476</v>
      </c>
      <c r="HZ29" s="12">
        <v>0</v>
      </c>
      <c r="IA29" s="26">
        <f t="shared" si="46"/>
        <v>0</v>
      </c>
      <c r="IB29" s="12">
        <v>392</v>
      </c>
      <c r="IC29" s="12">
        <v>0</v>
      </c>
      <c r="ID29" s="26">
        <f t="shared" si="47"/>
        <v>0</v>
      </c>
      <c r="IE29" s="12" t="s">
        <v>230</v>
      </c>
      <c r="IF29" s="12"/>
      <c r="IG29" s="51"/>
      <c r="IH29" s="51">
        <f t="shared" si="48"/>
        <v>1530</v>
      </c>
      <c r="II29" s="51" t="e">
        <f>VLOOKUP(A29,'[1]Prep 2021'!$A$1:$H$50,2,FALSE)</f>
        <v>#REF!</v>
      </c>
      <c r="IJ29" s="51"/>
      <c r="IK29" s="51">
        <f t="shared" si="49"/>
        <v>476</v>
      </c>
      <c r="IL29" s="51" t="e">
        <f>VLOOKUP(A29,'[1]Prep 2021'!$A$1:$H$50,3,FALSE)</f>
        <v>#REF!</v>
      </c>
      <c r="IM29" s="51"/>
      <c r="IN29" s="51">
        <f t="shared" si="50"/>
        <v>392</v>
      </c>
      <c r="IO29" s="51" t="e">
        <f>VLOOKUP(A29,'[1]Prep 2021'!$A$1:$H$50,5,FALSE)</f>
        <v>#REF!</v>
      </c>
      <c r="IP29" s="51"/>
      <c r="IQ29" s="51"/>
      <c r="IR29" s="51"/>
      <c r="IS29" s="51"/>
      <c r="IT29" s="12">
        <v>1530</v>
      </c>
      <c r="IU29" s="17" t="e">
        <f>VLOOKUP(A29,'[1]Prep all counties'!$A$1:$M$50,8,FALSE)</f>
        <v>#REF!</v>
      </c>
      <c r="IV29" s="12">
        <v>0</v>
      </c>
      <c r="IW29" s="12">
        <v>476</v>
      </c>
      <c r="IX29" s="17" t="e">
        <f>VLOOKUP(A29,'[1]Prep all counties'!$A$1:$M$50,10,FALSE)</f>
        <v>#REF!</v>
      </c>
      <c r="IY29" s="12">
        <v>0</v>
      </c>
      <c r="IZ29" s="12">
        <v>392</v>
      </c>
      <c r="JA29" s="17" t="e">
        <f>VLOOKUP(A29,'[1]Prep all counties'!$A$1:$M$50,11,FALSE)</f>
        <v>#REF!</v>
      </c>
      <c r="JB29" s="12">
        <v>0</v>
      </c>
      <c r="JC29" s="21" t="s">
        <v>230</v>
      </c>
      <c r="JD29" s="97"/>
      <c r="JE29" s="51"/>
      <c r="JF29" s="51">
        <v>25559.680748559214</v>
      </c>
      <c r="JG29" s="51">
        <v>0</v>
      </c>
      <c r="JH29" s="96">
        <f t="shared" si="52"/>
        <v>0</v>
      </c>
      <c r="JI29" s="51">
        <f t="shared" si="53"/>
        <v>25559.680748559214</v>
      </c>
      <c r="JJ29" s="51">
        <f>VLOOKUP(A29,'[1]Prep 2021'!$A$1:$H$50,8,FALSE)</f>
        <v>0</v>
      </c>
      <c r="JK29" s="96"/>
      <c r="JL29" s="51">
        <v>25559.680748559214</v>
      </c>
      <c r="JM29" s="51">
        <f>VLOOKUP(A29,[1]PREP2!$A$1:$M$50,7,FALSE)</f>
        <v>0</v>
      </c>
      <c r="JN29" s="51"/>
      <c r="JO29" s="51">
        <v>0</v>
      </c>
      <c r="JP29" s="51">
        <v>0</v>
      </c>
      <c r="JQ29" s="51">
        <v>1</v>
      </c>
      <c r="JR29" s="51">
        <f t="shared" si="54"/>
        <v>0</v>
      </c>
      <c r="JS29" s="51" t="e">
        <f t="shared" si="66"/>
        <v>#REF!</v>
      </c>
      <c r="JT29" s="51" t="e">
        <f t="shared" si="55"/>
        <v>#REF!</v>
      </c>
      <c r="JU29" s="96">
        <v>0.42260228694772439</v>
      </c>
      <c r="JV29" s="96">
        <v>0.98766447368421051</v>
      </c>
      <c r="JW29" s="96">
        <v>0.25478767693588678</v>
      </c>
      <c r="JX29" s="26">
        <v>0.42260228694772439</v>
      </c>
      <c r="JY29" s="26">
        <v>0.41738926531596793</v>
      </c>
      <c r="JZ29" s="98">
        <v>0.10634564128783196</v>
      </c>
      <c r="KA29" s="99">
        <v>0.89315690796319025</v>
      </c>
      <c r="KB29" s="100">
        <v>0.97685185185185186</v>
      </c>
      <c r="KC29" s="101">
        <v>93.1</v>
      </c>
      <c r="KD29" s="99">
        <f t="shared" si="56"/>
        <v>0.89315690796319025</v>
      </c>
      <c r="KE29" s="99">
        <v>0.37724769420023951</v>
      </c>
      <c r="KF29" s="99">
        <v>1.20683504068797E-2</v>
      </c>
      <c r="KG29" s="96">
        <v>0.85482285198012831</v>
      </c>
      <c r="KH29" s="59">
        <v>0.98164335664335667</v>
      </c>
      <c r="KI29" s="102">
        <v>100</v>
      </c>
      <c r="KJ29" s="26">
        <f t="shared" si="57"/>
        <v>0.85482285198012831</v>
      </c>
      <c r="KK29" s="26">
        <v>0.41331688134589223</v>
      </c>
      <c r="KL29" s="98">
        <v>2.9443767148416185E-3</v>
      </c>
      <c r="KM29" s="103" t="s">
        <v>62</v>
      </c>
    </row>
    <row r="30" spans="1:299" x14ac:dyDescent="0.35">
      <c r="A30" s="14" t="s">
        <v>25</v>
      </c>
      <c r="B30" s="48">
        <v>1545714</v>
      </c>
      <c r="C30" s="49">
        <v>767698</v>
      </c>
      <c r="D30" s="49">
        <v>777975</v>
      </c>
      <c r="E30" s="50">
        <f t="shared" si="0"/>
        <v>986.79006394807038</v>
      </c>
      <c r="F30" s="51">
        <f t="shared" si="1"/>
        <v>1013.3867744868426</v>
      </c>
      <c r="G30" s="52">
        <v>0.64409999999999989</v>
      </c>
      <c r="H30" s="12">
        <v>764.52333929668657</v>
      </c>
      <c r="I30" s="21">
        <v>17</v>
      </c>
      <c r="J30" s="11">
        <v>0.51979540357612442</v>
      </c>
      <c r="K30" s="21">
        <v>635.14966203583322</v>
      </c>
      <c r="L30" s="21">
        <f t="shared" si="2"/>
        <v>31</v>
      </c>
      <c r="M30" s="53">
        <v>0.6344921323159578</v>
      </c>
      <c r="N30" s="12">
        <v>781.79531879936178</v>
      </c>
      <c r="O30" s="54">
        <f t="shared" si="3"/>
        <v>28</v>
      </c>
      <c r="P30" s="55">
        <v>2.6324999999999998E-2</v>
      </c>
      <c r="Q30" s="56">
        <v>1.81786E-2</v>
      </c>
      <c r="R30" s="57">
        <v>3.4621400000000004E-2</v>
      </c>
      <c r="S30" s="58">
        <v>2.5402574562814768E-2</v>
      </c>
      <c r="T30" s="58">
        <v>1.4669091639162701E-2</v>
      </c>
      <c r="U30" s="58">
        <v>3.7011536637977301E-2</v>
      </c>
      <c r="V30" s="55">
        <v>2.5449336746901429E-2</v>
      </c>
      <c r="W30" s="56">
        <v>1.30857623648135E-2</v>
      </c>
      <c r="X30" s="59">
        <v>3.67309827481287E-2</v>
      </c>
      <c r="Y30" s="24">
        <v>2.4467236467236465E-2</v>
      </c>
      <c r="Z30" s="24">
        <v>1.9573789173789172E-2</v>
      </c>
      <c r="AA30" s="24">
        <v>5.152799999999999E-2</v>
      </c>
      <c r="AB30" s="12">
        <v>764.52333929668657</v>
      </c>
      <c r="AC30" s="12">
        <v>39.394358627279658</v>
      </c>
      <c r="AD30" s="12">
        <v>725.12898066940693</v>
      </c>
      <c r="AE30" s="60">
        <f t="shared" si="4"/>
        <v>2.0462311892473301E-2</v>
      </c>
      <c r="AF30" s="61">
        <f t="shared" si="5"/>
        <v>1.636984951397864E-2</v>
      </c>
      <c r="AG30" s="3">
        <f t="shared" si="6"/>
        <v>4.1583632286089946E-2</v>
      </c>
      <c r="AH30" s="21">
        <v>635.14966203583322</v>
      </c>
      <c r="AI30" s="12">
        <f t="shared" si="7"/>
        <v>26.411829992732393</v>
      </c>
      <c r="AJ30" s="62">
        <f t="shared" si="8"/>
        <v>608.73783204310087</v>
      </c>
      <c r="AK30" s="60">
        <f t="shared" si="9"/>
        <v>2.4931578320728145E-2</v>
      </c>
      <c r="AL30" s="63">
        <f t="shared" si="10"/>
        <v>1.9945262656582516E-2</v>
      </c>
      <c r="AM30" s="3">
        <f t="shared" si="11"/>
        <v>5.0759370585276617E-2</v>
      </c>
      <c r="AN30" s="12">
        <f t="shared" si="12"/>
        <v>781.79531879936178</v>
      </c>
      <c r="AO30" s="12">
        <f t="shared" si="13"/>
        <v>39.683438308771279</v>
      </c>
      <c r="AP30" s="62">
        <f t="shared" si="14"/>
        <v>742.11188049059047</v>
      </c>
      <c r="AQ30" s="5" t="s">
        <v>62</v>
      </c>
      <c r="AR30" s="5"/>
      <c r="AS30" s="5" t="s">
        <v>60</v>
      </c>
      <c r="AT30" s="64">
        <v>33</v>
      </c>
      <c r="AU30" s="65">
        <v>27.3</v>
      </c>
      <c r="AV30" s="66">
        <v>38.799999999999997</v>
      </c>
      <c r="AW30" s="67">
        <v>22</v>
      </c>
      <c r="AX30" s="68">
        <v>28.2</v>
      </c>
      <c r="AY30" s="69">
        <v>14.6</v>
      </c>
      <c r="AZ30" s="65">
        <v>36.1</v>
      </c>
      <c r="BA30" s="66">
        <v>20</v>
      </c>
      <c r="BB30" s="70">
        <v>50.8</v>
      </c>
      <c r="BC30" s="71">
        <v>62.1</v>
      </c>
      <c r="BD30" s="72">
        <v>29.3</v>
      </c>
      <c r="BE30" s="73">
        <v>93</v>
      </c>
      <c r="BF30" s="16">
        <v>2743</v>
      </c>
      <c r="BG30" s="12">
        <f t="shared" si="15"/>
        <v>3.5730195988526736</v>
      </c>
      <c r="BH30" s="12">
        <v>1026</v>
      </c>
      <c r="BI30" s="12">
        <f t="shared" si="16"/>
        <v>1.3364630362460237</v>
      </c>
      <c r="BJ30" s="17">
        <v>60</v>
      </c>
      <c r="BK30" s="75">
        <v>121.5</v>
      </c>
      <c r="BL30" s="75">
        <v>3.9759141668356439</v>
      </c>
      <c r="BM30" s="75">
        <v>1.4871629366290084</v>
      </c>
      <c r="BN30" s="75">
        <f>VLOOKUP(A30,[1]Sheet6!$A$1:$D$49,2,FALSE)</f>
        <v>42381</v>
      </c>
      <c r="BO30" s="75">
        <v>37140</v>
      </c>
      <c r="BP30" s="75">
        <v>1341</v>
      </c>
      <c r="BQ30" s="75">
        <v>13328</v>
      </c>
      <c r="BR30" s="75">
        <v>14669</v>
      </c>
      <c r="BS30" s="75">
        <v>1076</v>
      </c>
      <c r="BT30" s="76">
        <v>42.9558698644177</v>
      </c>
      <c r="BU30" s="76">
        <v>46.10676740168087</v>
      </c>
      <c r="BV30" s="76"/>
      <c r="BW30" s="76"/>
      <c r="BX30" s="76">
        <v>48842</v>
      </c>
      <c r="BY30" s="76">
        <v>38090</v>
      </c>
      <c r="BZ30" s="76">
        <v>1113</v>
      </c>
      <c r="CA30" s="76">
        <v>13304</v>
      </c>
      <c r="CB30" s="76">
        <v>14417</v>
      </c>
      <c r="CC30" s="76">
        <v>12604</v>
      </c>
      <c r="CD30" s="76">
        <v>37.849829351535838</v>
      </c>
      <c r="CE30" s="76">
        <v>70.939879233394592</v>
      </c>
      <c r="CF30" s="75">
        <f t="shared" si="17"/>
        <v>48586</v>
      </c>
      <c r="CG30" s="2">
        <f t="shared" si="17"/>
        <v>34645</v>
      </c>
      <c r="CH30" s="2">
        <v>809</v>
      </c>
      <c r="CI30" s="2">
        <v>9735</v>
      </c>
      <c r="CJ30" s="75">
        <f t="shared" si="18"/>
        <v>10544</v>
      </c>
      <c r="CK30" s="2">
        <f>VLOOKUP(A30,'[1]KP 2021'!$A$1:$AK$51,37)</f>
        <v>13106</v>
      </c>
      <c r="CL30" s="77">
        <f t="shared" si="58"/>
        <v>0.30434406119209123</v>
      </c>
      <c r="CM30" s="77">
        <f t="shared" si="59"/>
        <v>0.68263818732861881</v>
      </c>
      <c r="CN30" s="17">
        <v>124979</v>
      </c>
      <c r="CO30" s="17">
        <v>53299</v>
      </c>
      <c r="CP30" s="17">
        <v>71680</v>
      </c>
      <c r="CQ30" s="12">
        <v>57.353635410749007</v>
      </c>
      <c r="CR30" s="78">
        <v>21.2</v>
      </c>
      <c r="CS30" s="105">
        <v>23.136020000000002</v>
      </c>
      <c r="CT30" s="79">
        <v>8.6055177830999998</v>
      </c>
      <c r="CU30" s="79">
        <v>19.31446</v>
      </c>
      <c r="CV30" s="80">
        <v>44816</v>
      </c>
      <c r="CW30" s="80">
        <v>34149</v>
      </c>
      <c r="CX30" s="80">
        <v>36013</v>
      </c>
      <c r="CY30" s="81">
        <f t="shared" si="19"/>
        <v>80.357461620849705</v>
      </c>
      <c r="CZ30" s="80">
        <v>679.12595787594717</v>
      </c>
      <c r="DA30" s="80">
        <v>968</v>
      </c>
      <c r="DB30" s="80">
        <v>834</v>
      </c>
      <c r="DC30" s="80"/>
      <c r="DD30" s="80">
        <v>48842</v>
      </c>
      <c r="DE30" s="80">
        <v>38090</v>
      </c>
      <c r="DF30" s="80">
        <v>32163</v>
      </c>
      <c r="DG30" s="82">
        <f t="shared" si="20"/>
        <v>0.65851111748085667</v>
      </c>
      <c r="DH30" s="80">
        <v>880.60663006309017</v>
      </c>
      <c r="DI30" s="80">
        <v>615</v>
      </c>
      <c r="DJ30" s="80">
        <v>593</v>
      </c>
      <c r="DK30" s="80">
        <f t="shared" si="21"/>
        <v>0.67339942688997823</v>
      </c>
      <c r="DL30" s="81">
        <f t="shared" si="22"/>
        <v>122.80490685534112</v>
      </c>
      <c r="DM30" s="83">
        <v>48586</v>
      </c>
      <c r="DN30" s="84">
        <v>34645</v>
      </c>
      <c r="DO30" s="17">
        <v>27299</v>
      </c>
      <c r="DP30" s="85">
        <f t="shared" si="23"/>
        <v>0.56186967439180013</v>
      </c>
      <c r="DQ30" s="12">
        <v>858.2666179776661</v>
      </c>
      <c r="DR30" s="17">
        <v>630</v>
      </c>
      <c r="DS30" s="84">
        <v>554</v>
      </c>
      <c r="DT30" s="51">
        <f t="shared" si="24"/>
        <v>64.548706473681847</v>
      </c>
      <c r="DU30" s="51">
        <v>160801</v>
      </c>
      <c r="DV30" s="51">
        <f>VLOOKUP(A30,[2]Sheet1!$A$1:$F$49,6,FALSE)</f>
        <v>80130.280573950455</v>
      </c>
      <c r="DW30" s="51">
        <v>15821</v>
      </c>
      <c r="DX30" s="51">
        <v>100</v>
      </c>
      <c r="DY30" s="86">
        <f t="shared" si="25"/>
        <v>0.19744096597040056</v>
      </c>
      <c r="DZ30" s="87">
        <v>160801</v>
      </c>
      <c r="EA30" s="87">
        <f t="shared" si="60"/>
        <v>80130.280573950455</v>
      </c>
      <c r="EB30" s="87">
        <v>15679</v>
      </c>
      <c r="EC30" s="86">
        <v>1</v>
      </c>
      <c r="ED30" s="86">
        <f t="shared" si="26"/>
        <v>0.19566885187092536</v>
      </c>
      <c r="EE30" s="178">
        <f>VLOOKUP(A30,'[3]County 15 24 population'!$A$1:$J$50,10,FALSE)</f>
        <v>160801</v>
      </c>
      <c r="EF30" s="178">
        <v>80130.280573950455</v>
      </c>
      <c r="EG30" s="178">
        <v>24020</v>
      </c>
      <c r="EH30" s="12">
        <v>100</v>
      </c>
      <c r="EI30" s="12">
        <f t="shared" si="61"/>
        <v>29.976183569995708</v>
      </c>
      <c r="EJ30" s="184">
        <v>161716</v>
      </c>
      <c r="EK30" s="184">
        <v>61080.142762427007</v>
      </c>
      <c r="EL30" s="184">
        <v>8675</v>
      </c>
      <c r="EM30" s="21">
        <v>100</v>
      </c>
      <c r="EN30" s="88">
        <f t="shared" si="27"/>
        <v>0.14202651807383071</v>
      </c>
      <c r="EO30" s="89">
        <v>161716</v>
      </c>
      <c r="EP30" s="89">
        <v>61080.142762427007</v>
      </c>
      <c r="EQ30" s="172">
        <v>7130</v>
      </c>
      <c r="ER30" s="85">
        <v>1</v>
      </c>
      <c r="ES30" s="85">
        <f t="shared" si="28"/>
        <v>0.11673188171370756</v>
      </c>
      <c r="ET30" s="12">
        <v>161716</v>
      </c>
      <c r="EU30" s="12">
        <v>61080.142762427007</v>
      </c>
      <c r="EV30" s="178">
        <v>7798</v>
      </c>
      <c r="EW30" s="12">
        <v>100</v>
      </c>
      <c r="EX30" s="85">
        <f t="shared" si="62"/>
        <v>0.12766833290371549</v>
      </c>
      <c r="EY30" s="21">
        <v>2743</v>
      </c>
      <c r="EZ30" s="21">
        <v>2756</v>
      </c>
      <c r="FA30" s="21">
        <v>100</v>
      </c>
      <c r="FB30" s="21">
        <f t="shared" si="29"/>
        <v>100.47393364928909</v>
      </c>
      <c r="FC30" s="21">
        <f t="shared" si="30"/>
        <v>2743</v>
      </c>
      <c r="FD30" s="21">
        <f>VLOOKUP(A30,'[1]KP 2021'!$A$1:$O$51,6,FALSE)</f>
        <v>2765</v>
      </c>
      <c r="FE30" s="21">
        <v>100</v>
      </c>
      <c r="FF30" s="90">
        <f t="shared" si="31"/>
        <v>1.0080204156033541</v>
      </c>
      <c r="FG30" s="91">
        <v>2743</v>
      </c>
      <c r="FH30" s="179">
        <v>2614</v>
      </c>
      <c r="FI30" s="12">
        <v>100</v>
      </c>
      <c r="FJ30" s="92">
        <f t="shared" si="32"/>
        <v>0.95297119941669706</v>
      </c>
      <c r="FK30" s="75">
        <v>1026</v>
      </c>
      <c r="FL30" s="75">
        <v>310</v>
      </c>
      <c r="FM30" s="75">
        <v>100</v>
      </c>
      <c r="FN30" s="92">
        <f t="shared" si="33"/>
        <v>0.30214424951267055</v>
      </c>
      <c r="FO30" s="76">
        <f t="shared" si="34"/>
        <v>1026</v>
      </c>
      <c r="FP30" s="76">
        <f>VLOOKUP(A30,'[1]KP 2021'!$A$1:$O$51,15,FALSE)</f>
        <v>456</v>
      </c>
      <c r="FQ30" s="92">
        <v>1</v>
      </c>
      <c r="FR30" s="92">
        <f t="shared" si="35"/>
        <v>0.44444444444444442</v>
      </c>
      <c r="FS30" s="17">
        <v>1026</v>
      </c>
      <c r="FT30" s="179">
        <v>1660</v>
      </c>
      <c r="FU30" s="93">
        <v>100</v>
      </c>
      <c r="FV30" s="92">
        <f t="shared" si="36"/>
        <v>1.6179337231968811</v>
      </c>
      <c r="FW30" s="75">
        <v>60</v>
      </c>
      <c r="FX30" s="75">
        <v>14</v>
      </c>
      <c r="FY30" s="75">
        <v>100</v>
      </c>
      <c r="FZ30" s="92">
        <f t="shared" si="37"/>
        <v>0.23333333333333334</v>
      </c>
      <c r="GA30" s="94">
        <f t="shared" si="38"/>
        <v>60</v>
      </c>
      <c r="GB30" s="76">
        <f>VLOOKUP(A30,'[1]PWID 2021'!$A$1:$F$50,6,FALSE)</f>
        <v>6</v>
      </c>
      <c r="GC30" s="92">
        <v>1</v>
      </c>
      <c r="GD30" s="92">
        <f t="shared" si="39"/>
        <v>0.1</v>
      </c>
      <c r="GE30" s="17">
        <f>VLOOKUP(A30,'[4]KPSE post county TWG'!$A$4:$U$52,16,FALSE)</f>
        <v>60</v>
      </c>
      <c r="GF30" s="179">
        <v>3</v>
      </c>
      <c r="GG30" s="76">
        <v>100</v>
      </c>
      <c r="GH30" s="92">
        <f t="shared" si="67"/>
        <v>0.05</v>
      </c>
      <c r="GI30" s="75">
        <v>60</v>
      </c>
      <c r="GJ30" s="76">
        <v>0</v>
      </c>
      <c r="GK30" s="92">
        <v>1</v>
      </c>
      <c r="GL30" s="92">
        <f t="shared" si="40"/>
        <v>0</v>
      </c>
      <c r="GM30" s="76">
        <f t="shared" si="41"/>
        <v>60</v>
      </c>
      <c r="GN30" s="76">
        <v>0</v>
      </c>
      <c r="GO30" s="92">
        <v>1</v>
      </c>
      <c r="GP30" s="92">
        <f t="shared" si="42"/>
        <v>0</v>
      </c>
      <c r="GQ30" s="75">
        <v>60</v>
      </c>
      <c r="GR30" s="76">
        <v>0</v>
      </c>
      <c r="GS30" s="92">
        <v>1</v>
      </c>
      <c r="GT30" s="92">
        <f t="shared" si="43"/>
        <v>0</v>
      </c>
      <c r="GU30" s="75">
        <v>121.5</v>
      </c>
      <c r="GV30" s="17">
        <v>0</v>
      </c>
      <c r="GW30" s="25">
        <v>100</v>
      </c>
      <c r="GX30" s="95">
        <f t="shared" si="44"/>
        <v>0</v>
      </c>
      <c r="GY30" s="96"/>
      <c r="GZ30" s="96"/>
      <c r="HA30" s="96"/>
      <c r="HB30" s="96"/>
      <c r="HC30" s="75">
        <v>121.5</v>
      </c>
      <c r="HD30" s="4">
        <v>0</v>
      </c>
      <c r="HE30" s="25">
        <v>100</v>
      </c>
      <c r="HF30" s="96">
        <f t="shared" ref="HF30:HF35" si="72">HD30/HC30</f>
        <v>0</v>
      </c>
      <c r="HG30" s="12">
        <v>36351</v>
      </c>
      <c r="HH30" s="17">
        <v>1</v>
      </c>
      <c r="HI30" s="17">
        <v>100</v>
      </c>
      <c r="HK30" s="85">
        <f t="shared" si="63"/>
        <v>2.7509559571951252E-5</v>
      </c>
      <c r="HL30" s="21">
        <v>36351</v>
      </c>
      <c r="HM30" s="21">
        <v>1</v>
      </c>
      <c r="HN30" s="12"/>
      <c r="HO30" s="21">
        <v>100</v>
      </c>
      <c r="HP30" s="90">
        <f t="shared" si="64"/>
        <v>2.7509559571951252E-5</v>
      </c>
      <c r="HQ30" s="173">
        <v>36351</v>
      </c>
      <c r="HR30" s="17">
        <v>1</v>
      </c>
      <c r="HS30" s="12"/>
      <c r="HT30" s="17">
        <v>100</v>
      </c>
      <c r="HU30" s="86">
        <f t="shared" si="65"/>
        <v>2.7509559571951252E-5</v>
      </c>
      <c r="HV30" s="12">
        <v>2743</v>
      </c>
      <c r="HW30" s="12">
        <v>425</v>
      </c>
      <c r="HX30" s="26">
        <f t="shared" si="45"/>
        <v>0.15493984688297485</v>
      </c>
      <c r="HY30" s="12">
        <v>1026</v>
      </c>
      <c r="HZ30" s="12">
        <v>17</v>
      </c>
      <c r="IA30" s="26">
        <f t="shared" si="46"/>
        <v>1.6569200779727095E-2</v>
      </c>
      <c r="IB30" s="12">
        <v>60</v>
      </c>
      <c r="IC30" s="12">
        <v>8</v>
      </c>
      <c r="ID30" s="26">
        <f t="shared" si="47"/>
        <v>0.13333333333333333</v>
      </c>
      <c r="IE30" s="12">
        <v>121.5</v>
      </c>
      <c r="IF30" s="12"/>
      <c r="IG30" s="51"/>
      <c r="IH30" s="51">
        <f t="shared" si="48"/>
        <v>2743</v>
      </c>
      <c r="II30" s="51">
        <f>VLOOKUP(A30,'[1]Prep 2021'!$A$1:$H$50,2,FALSE)</f>
        <v>445</v>
      </c>
      <c r="IJ30" s="51"/>
      <c r="IK30" s="51">
        <f t="shared" si="49"/>
        <v>1026</v>
      </c>
      <c r="IL30" s="51">
        <f>VLOOKUP(A30,'[1]Prep 2021'!$A$1:$H$50,3,FALSE)</f>
        <v>17</v>
      </c>
      <c r="IM30" s="51"/>
      <c r="IN30" s="51">
        <f t="shared" si="50"/>
        <v>60</v>
      </c>
      <c r="IO30" s="51">
        <f>VLOOKUP(A30,'[1]Prep 2021'!$A$1:$H$50,5,FALSE)</f>
        <v>8</v>
      </c>
      <c r="IP30" s="51"/>
      <c r="IQ30" s="51"/>
      <c r="IR30" s="51"/>
      <c r="IS30" s="51"/>
      <c r="IT30" s="12">
        <v>2743</v>
      </c>
      <c r="IU30" s="17">
        <f>VLOOKUP(A30,'[1]Prep all counties'!$A$1:$M$50,8,FALSE)</f>
        <v>481</v>
      </c>
      <c r="IV30" s="12">
        <f t="shared" ref="IV30:IV40" si="73">IU30/IT30*100</f>
        <v>17.535545023696685</v>
      </c>
      <c r="IW30" s="12">
        <v>1026</v>
      </c>
      <c r="IX30" s="17">
        <f>VLOOKUP(A30,'[1]Prep all counties'!$A$1:$M$50,10,FALSE)</f>
        <v>260</v>
      </c>
      <c r="IY30" s="12">
        <f t="shared" ref="IY30:IY40" si="74">IX30/IW30*100</f>
        <v>25.341130604288498</v>
      </c>
      <c r="IZ30" s="12">
        <v>60</v>
      </c>
      <c r="JA30" s="17">
        <f>VLOOKUP(A30,'[1]Prep all counties'!$A$1:$M$50,11,FALSE)</f>
        <v>3</v>
      </c>
      <c r="JB30" s="12">
        <f>JA30/IZ30*100</f>
        <v>5</v>
      </c>
      <c r="JC30" s="21">
        <v>121.5</v>
      </c>
      <c r="JD30" s="97"/>
      <c r="JE30" s="51"/>
      <c r="JF30" s="51">
        <v>80130.280573950455</v>
      </c>
      <c r="JG30" s="51">
        <v>4</v>
      </c>
      <c r="JH30" s="96">
        <f t="shared" si="52"/>
        <v>4.9918707027469956E-5</v>
      </c>
      <c r="JI30" s="51">
        <f t="shared" si="53"/>
        <v>80130.280573950455</v>
      </c>
      <c r="JJ30" s="51">
        <f>VLOOKUP(A30,'[1]Prep 2021'!$A$1:$H$50,8,FALSE)</f>
        <v>24</v>
      </c>
      <c r="JK30" s="96"/>
      <c r="JL30" s="51">
        <v>80130.280573950455</v>
      </c>
      <c r="JM30" s="51">
        <f>VLOOKUP(A30,[1]PREP2!$A$1:$M$50,7,FALSE)</f>
        <v>75</v>
      </c>
      <c r="JN30" s="51"/>
      <c r="JO30" s="51">
        <v>51</v>
      </c>
      <c r="JP30" s="51">
        <v>117</v>
      </c>
      <c r="JQ30" s="51">
        <v>144</v>
      </c>
      <c r="JR30" s="51">
        <f t="shared" si="54"/>
        <v>505</v>
      </c>
      <c r="JS30" s="51">
        <f t="shared" si="66"/>
        <v>494</v>
      </c>
      <c r="JT30" s="51">
        <f t="shared" si="55"/>
        <v>963</v>
      </c>
      <c r="JU30" s="96">
        <v>0.65159400610031037</v>
      </c>
      <c r="JV30" s="96">
        <v>0.99936865620902338</v>
      </c>
      <c r="JW30" s="96">
        <v>0.84337642142093494</v>
      </c>
      <c r="JX30" s="26">
        <v>0.65159400610031037</v>
      </c>
      <c r="JY30" s="26">
        <v>0.65118262627032142</v>
      </c>
      <c r="JZ30" s="98">
        <v>0.54919207303534978</v>
      </c>
      <c r="KA30" s="99">
        <v>0.90247747030306169</v>
      </c>
      <c r="KB30" s="100">
        <v>0.99919909544897767</v>
      </c>
      <c r="KC30" s="101">
        <v>94</v>
      </c>
      <c r="KD30" s="99">
        <f t="shared" si="56"/>
        <v>0.90247747030306169</v>
      </c>
      <c r="KE30" s="99">
        <v>0.70054734525870732</v>
      </c>
      <c r="KF30" s="99">
        <v>0.25905949497213643</v>
      </c>
      <c r="KG30" s="96">
        <v>0.86386010080819331</v>
      </c>
      <c r="KH30" s="59">
        <v>0.9994531036368608</v>
      </c>
      <c r="KI30" s="102">
        <v>95</v>
      </c>
      <c r="KJ30" s="26">
        <f t="shared" si="57"/>
        <v>0.86386010080819331</v>
      </c>
      <c r="KK30" s="26">
        <v>0.70320813280427141</v>
      </c>
      <c r="KL30" s="98">
        <v>0.66501748592009968</v>
      </c>
      <c r="KM30" s="103" t="s">
        <v>62</v>
      </c>
    </row>
    <row r="31" spans="1:299" x14ac:dyDescent="0.35">
      <c r="A31" s="14" t="s">
        <v>26</v>
      </c>
      <c r="B31" s="48">
        <v>1116436</v>
      </c>
      <c r="C31" s="49">
        <v>536187</v>
      </c>
      <c r="D31" s="49">
        <v>580214</v>
      </c>
      <c r="E31" s="50">
        <f t="shared" si="0"/>
        <v>924.11937664379002</v>
      </c>
      <c r="F31" s="51">
        <f t="shared" si="1"/>
        <v>1082.111278341325</v>
      </c>
      <c r="G31" s="52">
        <v>3.6877</v>
      </c>
      <c r="H31" s="12">
        <v>2305.6334252220108</v>
      </c>
      <c r="I31" s="21">
        <v>5</v>
      </c>
      <c r="J31" s="11">
        <v>2.5923582867937704</v>
      </c>
      <c r="K31" s="21">
        <v>1692.7803034151598</v>
      </c>
      <c r="L31" s="21">
        <f t="shared" si="2"/>
        <v>4</v>
      </c>
      <c r="M31" s="53">
        <v>2.8230771659957621</v>
      </c>
      <c r="N31" s="12">
        <v>1942.6003572135646</v>
      </c>
      <c r="O31" s="54">
        <f t="shared" si="3"/>
        <v>4</v>
      </c>
      <c r="P31" s="55">
        <v>0.1180942</v>
      </c>
      <c r="Q31" s="56">
        <v>8.4160100000000002E-2</v>
      </c>
      <c r="R31" s="57">
        <v>0.14944399999999999</v>
      </c>
      <c r="S31" s="58">
        <v>0.10906574546675595</v>
      </c>
      <c r="T31" s="58">
        <v>8.0786548881538203E-2</v>
      </c>
      <c r="U31" s="58">
        <v>0.13512509695057201</v>
      </c>
      <c r="V31" s="55">
        <v>0.10383409926616974</v>
      </c>
      <c r="W31" s="56">
        <v>7.1252450201706702E-2</v>
      </c>
      <c r="X31" s="59">
        <v>0.12936921391259101</v>
      </c>
      <c r="Y31" s="24">
        <v>3.1226766428833933E-2</v>
      </c>
      <c r="Z31" s="24">
        <v>2.4981413143067146E-2</v>
      </c>
      <c r="AA31" s="24">
        <v>0.295016</v>
      </c>
      <c r="AB31" s="12">
        <v>2305.6334252220108</v>
      </c>
      <c r="AC31" s="12">
        <v>680.1987505752968</v>
      </c>
      <c r="AD31" s="12">
        <v>1625.434674646714</v>
      </c>
      <c r="AE31" s="60">
        <f t="shared" si="4"/>
        <v>2.3768766955193466E-2</v>
      </c>
      <c r="AF31" s="61">
        <f t="shared" si="5"/>
        <v>1.9015013564154772E-2</v>
      </c>
      <c r="AG31" s="3">
        <f t="shared" si="6"/>
        <v>0.20738866294350164</v>
      </c>
      <c r="AH31" s="21">
        <v>1692.7803034151598</v>
      </c>
      <c r="AI31" s="12">
        <f t="shared" si="7"/>
        <v>351.06344378236503</v>
      </c>
      <c r="AJ31" s="62">
        <f t="shared" si="8"/>
        <v>1341.7168596327947</v>
      </c>
      <c r="AK31" s="60">
        <f t="shared" si="9"/>
        <v>2.7188343578336899E-2</v>
      </c>
      <c r="AL31" s="63">
        <f t="shared" si="10"/>
        <v>2.175067486266952E-2</v>
      </c>
      <c r="AM31" s="3">
        <f t="shared" si="11"/>
        <v>0.22584617327966097</v>
      </c>
      <c r="AN31" s="12">
        <f t="shared" si="12"/>
        <v>1942.6003572135646</v>
      </c>
      <c r="AO31" s="12">
        <f t="shared" si="13"/>
        <v>438.72885688838602</v>
      </c>
      <c r="AP31" s="62">
        <f t="shared" si="14"/>
        <v>1503.8715003251787</v>
      </c>
      <c r="AQ31" s="5" t="s">
        <v>235</v>
      </c>
      <c r="AR31" s="5"/>
      <c r="AS31" s="5" t="s">
        <v>61</v>
      </c>
      <c r="AT31" s="64">
        <v>62.5</v>
      </c>
      <c r="AU31" s="65">
        <v>58.6</v>
      </c>
      <c r="AV31" s="66">
        <v>66</v>
      </c>
      <c r="AW31" s="67">
        <v>29.8</v>
      </c>
      <c r="AX31" s="68">
        <v>30.3</v>
      </c>
      <c r="AY31" s="69">
        <v>29.4</v>
      </c>
      <c r="AZ31" s="65">
        <v>37.5</v>
      </c>
      <c r="BA31" s="66">
        <v>24.8</v>
      </c>
      <c r="BB31" s="70">
        <v>54</v>
      </c>
      <c r="BC31" s="71">
        <v>54.7</v>
      </c>
      <c r="BD31" s="72">
        <v>53.3</v>
      </c>
      <c r="BE31" s="104">
        <v>66.7</v>
      </c>
      <c r="BF31" s="74">
        <v>5238</v>
      </c>
      <c r="BG31" s="12">
        <f t="shared" si="15"/>
        <v>9.7689798521784379</v>
      </c>
      <c r="BH31" s="12">
        <v>782</v>
      </c>
      <c r="BI31" s="12">
        <f t="shared" si="16"/>
        <v>1.4584464002297706</v>
      </c>
      <c r="BJ31" s="17">
        <v>153</v>
      </c>
      <c r="BK31" s="75">
        <v>182.5</v>
      </c>
      <c r="BL31" s="75">
        <v>11.614117248683456</v>
      </c>
      <c r="BM31" s="75">
        <v>1.7339136480470527</v>
      </c>
      <c r="BN31" s="75">
        <f>VLOOKUP(A31,[1]Sheet6!$A$1:$D$49,2,FALSE)</f>
        <v>47219</v>
      </c>
      <c r="BO31" s="75">
        <v>44870</v>
      </c>
      <c r="BP31" s="75">
        <v>455</v>
      </c>
      <c r="BQ31" s="75">
        <v>8887</v>
      </c>
      <c r="BR31" s="75">
        <v>9342</v>
      </c>
      <c r="BS31" s="75">
        <v>3234</v>
      </c>
      <c r="BT31" s="76">
        <v>23.589122036209378</v>
      </c>
      <c r="BU31" s="76">
        <v>31.755170062874029</v>
      </c>
      <c r="BV31" s="76"/>
      <c r="BW31" s="76"/>
      <c r="BX31" s="76">
        <v>49028</v>
      </c>
      <c r="BY31" s="76">
        <v>47655</v>
      </c>
      <c r="BZ31" s="76">
        <v>646</v>
      </c>
      <c r="CA31" s="76">
        <v>9461</v>
      </c>
      <c r="CB31" s="76">
        <v>10107</v>
      </c>
      <c r="CC31" s="76">
        <v>17363</v>
      </c>
      <c r="CD31" s="76">
        <v>21.208687440982057</v>
      </c>
      <c r="CE31" s="76">
        <v>57.643479173224208</v>
      </c>
      <c r="CF31" s="75">
        <f t="shared" si="17"/>
        <v>51013</v>
      </c>
      <c r="CG31" s="2">
        <f t="shared" si="17"/>
        <v>46833</v>
      </c>
      <c r="CH31" s="2">
        <v>420</v>
      </c>
      <c r="CI31" s="2">
        <v>8697</v>
      </c>
      <c r="CJ31" s="75">
        <f t="shared" si="18"/>
        <v>9117</v>
      </c>
      <c r="CK31" s="2">
        <f>VLOOKUP(A31,'[1]KP 2021'!$A$1:$AK$51,37)</f>
        <v>18268</v>
      </c>
      <c r="CL31" s="77">
        <f t="shared" si="58"/>
        <v>0.19467042470053167</v>
      </c>
      <c r="CM31" s="77">
        <f t="shared" si="59"/>
        <v>0.5847372579164265</v>
      </c>
      <c r="CN31" s="17">
        <v>132841</v>
      </c>
      <c r="CO31" s="17">
        <v>45961</v>
      </c>
      <c r="CP31" s="17">
        <v>86880</v>
      </c>
      <c r="CQ31" s="12">
        <v>65.401495020362688</v>
      </c>
      <c r="CR31" s="78">
        <v>28.1</v>
      </c>
      <c r="CS31" s="79">
        <v>36.631600000000006</v>
      </c>
      <c r="CT31" s="79">
        <v>9.5766914103000005</v>
      </c>
      <c r="CU31" s="79">
        <v>21.928600000000003</v>
      </c>
      <c r="CV31" s="80">
        <v>50341</v>
      </c>
      <c r="CW31" s="80">
        <v>39603</v>
      </c>
      <c r="CX31" s="80">
        <v>38856</v>
      </c>
      <c r="CY31" s="81">
        <f t="shared" si="19"/>
        <v>77.185594247233865</v>
      </c>
      <c r="CZ31" s="80">
        <v>4067.9729617713188</v>
      </c>
      <c r="DA31" s="80">
        <v>4683</v>
      </c>
      <c r="DB31" s="80">
        <v>4529</v>
      </c>
      <c r="DC31" s="80"/>
      <c r="DD31" s="80">
        <v>49028</v>
      </c>
      <c r="DE31" s="80">
        <v>47655</v>
      </c>
      <c r="DF31" s="80">
        <v>48290</v>
      </c>
      <c r="DG31" s="82">
        <f t="shared" si="20"/>
        <v>0.9849473770090561</v>
      </c>
      <c r="DH31" s="80">
        <v>2992.1499135216645</v>
      </c>
      <c r="DI31" s="80">
        <v>4098</v>
      </c>
      <c r="DJ31" s="80">
        <v>4066</v>
      </c>
      <c r="DK31" s="80">
        <f t="shared" si="21"/>
        <v>1.3588891324012735</v>
      </c>
      <c r="DL31" s="81">
        <f t="shared" si="22"/>
        <v>111.33309003184564</v>
      </c>
      <c r="DM31" s="83">
        <v>51013</v>
      </c>
      <c r="DN31" s="84">
        <v>46833</v>
      </c>
      <c r="DO31" s="17">
        <v>32577</v>
      </c>
      <c r="DP31" s="85">
        <f t="shared" si="23"/>
        <v>0.63860192499950996</v>
      </c>
      <c r="DQ31" s="12">
        <v>3438.2122430980589</v>
      </c>
      <c r="DR31" s="17">
        <v>3309</v>
      </c>
      <c r="DS31" s="84">
        <v>3324</v>
      </c>
      <c r="DT31" s="51">
        <f t="shared" si="24"/>
        <v>96.678150299553749</v>
      </c>
      <c r="DU31" s="51">
        <v>131925</v>
      </c>
      <c r="DV31" s="51">
        <f>VLOOKUP(A31,[2]Sheet1!$A$1:$F$49,6,FALSE)</f>
        <v>85757.957263498291</v>
      </c>
      <c r="DW31" s="51">
        <v>70951</v>
      </c>
      <c r="DX31" s="51">
        <v>100</v>
      </c>
      <c r="DY31" s="86">
        <f t="shared" si="25"/>
        <v>0.8273401357030612</v>
      </c>
      <c r="DZ31" s="87">
        <v>131925</v>
      </c>
      <c r="EA31" s="87">
        <f t="shared" si="60"/>
        <v>85757.957263498291</v>
      </c>
      <c r="EB31" s="87">
        <v>82925</v>
      </c>
      <c r="EC31" s="86">
        <v>1</v>
      </c>
      <c r="ED31" s="86">
        <f t="shared" si="26"/>
        <v>0.96696566296706676</v>
      </c>
      <c r="EE31" s="178">
        <f>VLOOKUP(A31,'[3]County 15 24 population'!$A$1:$J$50,10,FALSE)</f>
        <v>131925</v>
      </c>
      <c r="EF31" s="178">
        <v>85757.957263498291</v>
      </c>
      <c r="EG31" s="178">
        <v>47968</v>
      </c>
      <c r="EH31" s="12">
        <v>100</v>
      </c>
      <c r="EI31" s="12">
        <f t="shared" si="61"/>
        <v>55.934168129278575</v>
      </c>
      <c r="EJ31" s="184">
        <v>123000</v>
      </c>
      <c r="EK31" s="184">
        <v>54450.134494622216</v>
      </c>
      <c r="EL31" s="184">
        <v>30377</v>
      </c>
      <c r="EM31" s="21">
        <v>100</v>
      </c>
      <c r="EN31" s="88">
        <f t="shared" si="27"/>
        <v>0.55788659260336981</v>
      </c>
      <c r="EO31" s="89">
        <v>123000</v>
      </c>
      <c r="EP31" s="89">
        <v>54450.134494622216</v>
      </c>
      <c r="EQ31" s="172">
        <v>27728</v>
      </c>
      <c r="ER31" s="85">
        <v>1</v>
      </c>
      <c r="ES31" s="85">
        <f t="shared" si="28"/>
        <v>0.50923657503065611</v>
      </c>
      <c r="ET31" s="12">
        <v>123000</v>
      </c>
      <c r="EU31" s="12">
        <v>54450.134494622216</v>
      </c>
      <c r="EV31" s="178">
        <v>15206</v>
      </c>
      <c r="EW31" s="12">
        <v>100</v>
      </c>
      <c r="EX31" s="85">
        <f t="shared" si="62"/>
        <v>0.27926469128376213</v>
      </c>
      <c r="EY31" s="21">
        <v>5238</v>
      </c>
      <c r="EZ31" s="21">
        <v>8092</v>
      </c>
      <c r="FA31" s="21">
        <v>100</v>
      </c>
      <c r="FB31" s="21">
        <f t="shared" si="29"/>
        <v>154.48644520809469</v>
      </c>
      <c r="FC31" s="21">
        <f t="shared" si="30"/>
        <v>5238</v>
      </c>
      <c r="FD31" s="21">
        <f>VLOOKUP(A31,'[1]KP 2021'!$A$1:$O$51,6,FALSE)</f>
        <v>1646</v>
      </c>
      <c r="FE31" s="21">
        <v>100</v>
      </c>
      <c r="FF31" s="90">
        <f t="shared" si="31"/>
        <v>0.31424207712867508</v>
      </c>
      <c r="FG31" s="91">
        <v>5238</v>
      </c>
      <c r="FH31" s="179">
        <v>8476</v>
      </c>
      <c r="FI31" s="12">
        <v>100</v>
      </c>
      <c r="FJ31" s="92">
        <f t="shared" si="32"/>
        <v>1.6181748759068346</v>
      </c>
      <c r="FK31" s="75">
        <v>782</v>
      </c>
      <c r="FL31" s="75">
        <v>2559</v>
      </c>
      <c r="FM31" s="75">
        <v>100</v>
      </c>
      <c r="FN31" s="92">
        <f t="shared" si="33"/>
        <v>3.2723785166240411</v>
      </c>
      <c r="FO31" s="76">
        <f t="shared" si="34"/>
        <v>782</v>
      </c>
      <c r="FP31" s="76">
        <f>VLOOKUP(A31,'[1]KP 2021'!$A$1:$O$51,15,FALSE)</f>
        <v>626</v>
      </c>
      <c r="FQ31" s="92">
        <v>1</v>
      </c>
      <c r="FR31" s="92">
        <f t="shared" si="35"/>
        <v>0.80051150895140666</v>
      </c>
      <c r="FS31" s="17">
        <v>782</v>
      </c>
      <c r="FT31" s="179">
        <v>2712</v>
      </c>
      <c r="FU31" s="93">
        <v>100</v>
      </c>
      <c r="FV31" s="92">
        <f t="shared" si="36"/>
        <v>3.4680306905370846</v>
      </c>
      <c r="FW31" s="75">
        <v>153</v>
      </c>
      <c r="FX31" s="75">
        <v>69</v>
      </c>
      <c r="FY31" s="75">
        <v>100</v>
      </c>
      <c r="FZ31" s="92">
        <f t="shared" si="37"/>
        <v>0.45098039215686275</v>
      </c>
      <c r="GA31" s="94">
        <f t="shared" si="38"/>
        <v>153</v>
      </c>
      <c r="GB31" s="76">
        <f>VLOOKUP(A31,'[1]PWID 2021'!$A$1:$F$50,6,FALSE)</f>
        <v>10</v>
      </c>
      <c r="GC31" s="92">
        <v>1</v>
      </c>
      <c r="GD31" s="92">
        <f t="shared" si="39"/>
        <v>6.535947712418301E-2</v>
      </c>
      <c r="GE31" s="17">
        <f>VLOOKUP(A31,'[4]KPSE post county TWG'!$A$4:$U$52,16,FALSE)</f>
        <v>153</v>
      </c>
      <c r="GF31" s="179">
        <v>6</v>
      </c>
      <c r="GG31" s="76">
        <v>100</v>
      </c>
      <c r="GH31" s="92">
        <f t="shared" si="67"/>
        <v>3.9215686274509803E-2</v>
      </c>
      <c r="GI31" s="75">
        <v>153</v>
      </c>
      <c r="GJ31" s="76">
        <v>0</v>
      </c>
      <c r="GK31" s="92">
        <v>1</v>
      </c>
      <c r="GL31" s="92">
        <f t="shared" si="40"/>
        <v>0</v>
      </c>
      <c r="GM31" s="76">
        <f t="shared" si="41"/>
        <v>153</v>
      </c>
      <c r="GN31" s="76">
        <v>0</v>
      </c>
      <c r="GO31" s="92">
        <v>1</v>
      </c>
      <c r="GP31" s="92">
        <f t="shared" si="42"/>
        <v>0</v>
      </c>
      <c r="GQ31" s="75">
        <v>153</v>
      </c>
      <c r="GR31" s="76">
        <v>0</v>
      </c>
      <c r="GS31" s="92">
        <v>1</v>
      </c>
      <c r="GT31" s="92">
        <f t="shared" si="43"/>
        <v>0</v>
      </c>
      <c r="GU31" s="75">
        <v>182.5</v>
      </c>
      <c r="GV31" s="17">
        <v>2</v>
      </c>
      <c r="GW31" s="25">
        <v>100</v>
      </c>
      <c r="GX31" s="95">
        <f t="shared" si="44"/>
        <v>1.0958904109589041E-2</v>
      </c>
      <c r="GY31" s="96"/>
      <c r="GZ31" s="96"/>
      <c r="HA31" s="96"/>
      <c r="HB31" s="96"/>
      <c r="HC31" s="75">
        <v>182.5</v>
      </c>
      <c r="HD31" s="4">
        <v>0</v>
      </c>
      <c r="HE31" s="25">
        <v>100</v>
      </c>
      <c r="HF31" s="96">
        <f t="shared" si="72"/>
        <v>0</v>
      </c>
      <c r="HG31" s="12">
        <v>99793</v>
      </c>
      <c r="HH31" s="17">
        <v>24679</v>
      </c>
      <c r="HI31" s="17">
        <v>100</v>
      </c>
      <c r="HK31" s="85">
        <f t="shared" si="63"/>
        <v>0.24730191496397544</v>
      </c>
      <c r="HL31" s="21">
        <v>99793</v>
      </c>
      <c r="HM31" s="21">
        <v>26635</v>
      </c>
      <c r="HN31" s="12"/>
      <c r="HO31" s="21">
        <v>100</v>
      </c>
      <c r="HP31" s="90">
        <f t="shared" si="64"/>
        <v>0.26690248815047146</v>
      </c>
      <c r="HQ31" s="173">
        <v>99793</v>
      </c>
      <c r="HR31" s="17">
        <v>34310</v>
      </c>
      <c r="HS31" s="12"/>
      <c r="HT31" s="17">
        <v>100</v>
      </c>
      <c r="HU31" s="86">
        <f t="shared" si="65"/>
        <v>0.34381169019871133</v>
      </c>
      <c r="HV31" s="12">
        <v>5238</v>
      </c>
      <c r="HW31" s="12">
        <v>656</v>
      </c>
      <c r="HX31" s="26">
        <f t="shared" si="45"/>
        <v>0.12523864070255822</v>
      </c>
      <c r="HY31" s="12">
        <v>782</v>
      </c>
      <c r="HZ31" s="12">
        <v>279</v>
      </c>
      <c r="IA31" s="26">
        <f t="shared" si="46"/>
        <v>0.35677749360613809</v>
      </c>
      <c r="IB31" s="12">
        <v>153</v>
      </c>
      <c r="IC31" s="12">
        <v>1</v>
      </c>
      <c r="ID31" s="26">
        <f t="shared" si="47"/>
        <v>6.5359477124183009E-3</v>
      </c>
      <c r="IE31" s="12">
        <v>182.5</v>
      </c>
      <c r="IF31" s="12"/>
      <c r="IG31" s="51"/>
      <c r="IH31" s="51">
        <f t="shared" si="48"/>
        <v>5238</v>
      </c>
      <c r="II31" s="51">
        <f>VLOOKUP(A31,'[1]Prep 2021'!$A$1:$H$50,2,FALSE)</f>
        <v>658</v>
      </c>
      <c r="IJ31" s="51"/>
      <c r="IK31" s="51">
        <f t="shared" si="49"/>
        <v>782</v>
      </c>
      <c r="IL31" s="51">
        <f>VLOOKUP(A31,'[1]Prep 2021'!$A$1:$H$50,3,FALSE)</f>
        <v>279</v>
      </c>
      <c r="IM31" s="51"/>
      <c r="IN31" s="51">
        <f t="shared" si="50"/>
        <v>153</v>
      </c>
      <c r="IO31" s="51">
        <f>VLOOKUP(A31,'[1]Prep 2021'!$A$1:$H$50,5,FALSE)</f>
        <v>1</v>
      </c>
      <c r="IP31" s="51"/>
      <c r="IQ31" s="51"/>
      <c r="IR31" s="51"/>
      <c r="IS31" s="51"/>
      <c r="IT31" s="12">
        <v>5238</v>
      </c>
      <c r="IU31" s="17">
        <f>VLOOKUP(A31,'[1]Prep all counties'!$A$1:$M$50,8,FALSE)</f>
        <v>664</v>
      </c>
      <c r="IV31" s="12">
        <f t="shared" si="73"/>
        <v>12.676594119893089</v>
      </c>
      <c r="IW31" s="12">
        <v>782</v>
      </c>
      <c r="IX31" s="17">
        <f>VLOOKUP(A31,'[1]Prep all counties'!$A$1:$M$50,10,FALSE)</f>
        <v>143</v>
      </c>
      <c r="IY31" s="12">
        <f t="shared" si="74"/>
        <v>18.286445012787723</v>
      </c>
      <c r="IZ31" s="12">
        <v>153</v>
      </c>
      <c r="JA31" s="17">
        <f>VLOOKUP(A31,'[1]Prep all counties'!$A$1:$M$50,11,FALSE)</f>
        <v>1</v>
      </c>
      <c r="JB31" s="12">
        <f>JA31/IZ31*100</f>
        <v>0.65359477124183007</v>
      </c>
      <c r="JC31" s="21">
        <v>182.5</v>
      </c>
      <c r="JD31" s="97"/>
      <c r="JE31" s="51"/>
      <c r="JF31" s="51">
        <v>85757.957263498291</v>
      </c>
      <c r="JG31" s="51">
        <v>1284</v>
      </c>
      <c r="JH31" s="96">
        <f t="shared" si="52"/>
        <v>1.4972371555619098E-2</v>
      </c>
      <c r="JI31" s="51">
        <f t="shared" si="53"/>
        <v>85757.957263498291</v>
      </c>
      <c r="JJ31" s="51">
        <f>VLOOKUP(A31,'[1]Prep 2021'!$A$1:$H$50,8,FALSE)</f>
        <v>2249</v>
      </c>
      <c r="JK31" s="96"/>
      <c r="JL31" s="51">
        <v>85757.957263498291</v>
      </c>
      <c r="JM31" s="51">
        <f>VLOOKUP(A31,[1]PREP2!$A$1:$M$50,7,FALSE)</f>
        <v>1911</v>
      </c>
      <c r="JN31" s="51"/>
      <c r="JO31" s="51">
        <v>473</v>
      </c>
      <c r="JP31" s="51">
        <v>718</v>
      </c>
      <c r="JQ31" s="51">
        <v>628</v>
      </c>
      <c r="JR31" s="51">
        <f t="shared" si="54"/>
        <v>2693</v>
      </c>
      <c r="JS31" s="51">
        <f t="shared" si="66"/>
        <v>3187</v>
      </c>
      <c r="JT31" s="51">
        <f t="shared" si="55"/>
        <v>3347</v>
      </c>
      <c r="JU31" s="96">
        <v>0.91620523078334026</v>
      </c>
      <c r="JV31" s="96">
        <v>0.99986762155650577</v>
      </c>
      <c r="JW31" s="96">
        <v>0.94771683149964914</v>
      </c>
      <c r="JX31" s="26">
        <v>0.91620523078334026</v>
      </c>
      <c r="JY31" s="26">
        <v>0.9160839449609679</v>
      </c>
      <c r="JZ31" s="98">
        <v>0.86818817370610746</v>
      </c>
      <c r="KA31" s="99">
        <v>0.97625211382125365</v>
      </c>
      <c r="KB31" s="100">
        <v>0.99988629616060032</v>
      </c>
      <c r="KC31" s="101">
        <v>96.5</v>
      </c>
      <c r="KD31" s="99">
        <f t="shared" si="56"/>
        <v>0.97625211382125365</v>
      </c>
      <c r="KE31" s="99">
        <v>1.0293965666080336</v>
      </c>
      <c r="KF31" s="99">
        <v>0.22527479699852346</v>
      </c>
      <c r="KG31" s="96">
        <v>0.98220121092068302</v>
      </c>
      <c r="KH31" s="59">
        <v>0.9999103667281295</v>
      </c>
      <c r="KI31" s="102">
        <v>95.8</v>
      </c>
      <c r="KJ31" s="26">
        <f t="shared" si="57"/>
        <v>0.98220121092068302</v>
      </c>
      <c r="KK31" s="26">
        <v>1.005142000164799</v>
      </c>
      <c r="KL31" s="98">
        <v>0.5233138234412027</v>
      </c>
      <c r="KM31" s="103" t="s">
        <v>60</v>
      </c>
    </row>
    <row r="32" spans="1:299" x14ac:dyDescent="0.35">
      <c r="A32" s="15" t="s">
        <v>27</v>
      </c>
      <c r="B32" s="106">
        <v>1208333</v>
      </c>
      <c r="C32" s="49">
        <v>610257</v>
      </c>
      <c r="D32" s="49">
        <v>598046</v>
      </c>
      <c r="E32" s="50">
        <f t="shared" si="0"/>
        <v>1020.4181618136397</v>
      </c>
      <c r="F32" s="51">
        <f t="shared" si="1"/>
        <v>979.99039748827136</v>
      </c>
      <c r="G32" s="52">
        <v>1.8559000000000001</v>
      </c>
      <c r="H32" s="12">
        <v>1723.7205560331345</v>
      </c>
      <c r="I32" s="21">
        <v>7</v>
      </c>
      <c r="J32" s="11">
        <v>0.99866869803756064</v>
      </c>
      <c r="K32" s="21">
        <v>1008.5235295293327</v>
      </c>
      <c r="L32" s="21">
        <f t="shared" si="2"/>
        <v>11</v>
      </c>
      <c r="M32" s="53">
        <v>1.3686117680545147</v>
      </c>
      <c r="N32" s="12">
        <v>1241.1037619124775</v>
      </c>
      <c r="O32" s="54">
        <f t="shared" si="3"/>
        <v>6</v>
      </c>
      <c r="P32" s="55">
        <v>6.5067299999999995E-2</v>
      </c>
      <c r="Q32" s="56">
        <v>5.1490400000000006E-2</v>
      </c>
      <c r="R32" s="57">
        <v>7.9849000000000003E-2</v>
      </c>
      <c r="S32" s="58">
        <v>5.6563803282263181E-2</v>
      </c>
      <c r="T32" s="58">
        <v>3.5923070833037501E-2</v>
      </c>
      <c r="U32" s="58">
        <v>7.7879590178080896E-2</v>
      </c>
      <c r="V32" s="55">
        <v>5.3691996993426291E-2</v>
      </c>
      <c r="W32" s="56">
        <v>3.2779248799853097E-2</v>
      </c>
      <c r="X32" s="59">
        <v>7.5947284955399499E-2</v>
      </c>
      <c r="Y32" s="24">
        <v>2.8522775649212434E-2</v>
      </c>
      <c r="Z32" s="24">
        <v>2.2818220519369947E-2</v>
      </c>
      <c r="AA32" s="24">
        <v>0.14847199999999999</v>
      </c>
      <c r="AB32" s="12">
        <v>1723.7205560331345</v>
      </c>
      <c r="AC32" s="12">
        <v>255.92423839535152</v>
      </c>
      <c r="AD32" s="12">
        <v>1467.796317637783</v>
      </c>
      <c r="AE32" s="60">
        <f t="shared" si="4"/>
        <v>1.765561436974156E-2</v>
      </c>
      <c r="AF32" s="61">
        <f t="shared" si="5"/>
        <v>1.4124491495793248E-2</v>
      </c>
      <c r="AG32" s="3">
        <f t="shared" si="6"/>
        <v>7.9893495843004855E-2</v>
      </c>
      <c r="AH32" s="21">
        <v>1008.5235295293327</v>
      </c>
      <c r="AI32" s="12">
        <f t="shared" si="7"/>
        <v>80.574470414024319</v>
      </c>
      <c r="AJ32" s="62">
        <f t="shared" si="8"/>
        <v>927.94905911530839</v>
      </c>
      <c r="AK32" s="60">
        <f t="shared" si="9"/>
        <v>2.549005149169771E-2</v>
      </c>
      <c r="AL32" s="63">
        <f t="shared" si="10"/>
        <v>2.0392041193358169E-2</v>
      </c>
      <c r="AM32" s="3">
        <f t="shared" si="11"/>
        <v>0.10948894144436119</v>
      </c>
      <c r="AN32" s="12">
        <f t="shared" si="12"/>
        <v>1241.1037619124775</v>
      </c>
      <c r="AO32" s="12">
        <f t="shared" si="13"/>
        <v>135.88713711441164</v>
      </c>
      <c r="AP32" s="62">
        <f t="shared" si="14"/>
        <v>1105.2166247980658</v>
      </c>
      <c r="AQ32" s="5" t="s">
        <v>62</v>
      </c>
      <c r="AR32" s="5"/>
      <c r="AS32" s="5" t="s">
        <v>62</v>
      </c>
      <c r="AT32" s="64">
        <v>47.2</v>
      </c>
      <c r="AU32" s="65">
        <v>38.1</v>
      </c>
      <c r="AV32" s="66">
        <v>58.6</v>
      </c>
      <c r="AW32" s="67">
        <v>21.1</v>
      </c>
      <c r="AX32" s="68">
        <v>28.2</v>
      </c>
      <c r="AY32" s="69">
        <v>11.4</v>
      </c>
      <c r="AZ32" s="65">
        <v>37.9</v>
      </c>
      <c r="BA32" s="66">
        <v>19</v>
      </c>
      <c r="BB32" s="70">
        <v>53.4</v>
      </c>
      <c r="BC32" s="71">
        <v>55.7</v>
      </c>
      <c r="BD32" s="72" t="s">
        <v>259</v>
      </c>
      <c r="BE32" s="104">
        <v>95.8</v>
      </c>
      <c r="BF32" s="74">
        <v>8186.5</v>
      </c>
      <c r="BG32" s="12">
        <f t="shared" si="15"/>
        <v>13.414839977255484</v>
      </c>
      <c r="BH32" s="12">
        <v>3117</v>
      </c>
      <c r="BI32" s="12">
        <f t="shared" si="16"/>
        <v>5.1076841396329735</v>
      </c>
      <c r="BJ32" s="17">
        <v>1992</v>
      </c>
      <c r="BK32" s="75">
        <v>434.5</v>
      </c>
      <c r="BL32" s="75">
        <v>14.01262538611685</v>
      </c>
      <c r="BM32" s="75">
        <v>5.3352902129757798</v>
      </c>
      <c r="BN32" s="75">
        <f>VLOOKUP(A32,[1]Sheet6!$A$1:$D$49,2,FALSE)</f>
        <v>38932</v>
      </c>
      <c r="BO32" s="75">
        <v>34515</v>
      </c>
      <c r="BP32" s="75">
        <v>44</v>
      </c>
      <c r="BQ32" s="75">
        <v>2321</v>
      </c>
      <c r="BR32" s="75">
        <v>2365</v>
      </c>
      <c r="BS32" s="75">
        <v>1218</v>
      </c>
      <c r="BT32" s="76">
        <v>6.6142745273520527</v>
      </c>
      <c r="BU32" s="76">
        <v>10.020695827273745</v>
      </c>
      <c r="BV32" s="76"/>
      <c r="BW32" s="76"/>
      <c r="BX32" s="76">
        <v>40076</v>
      </c>
      <c r="BY32" s="76">
        <v>39471</v>
      </c>
      <c r="BZ32" s="76">
        <v>42</v>
      </c>
      <c r="CA32" s="76">
        <v>3316</v>
      </c>
      <c r="CB32" s="76">
        <v>3358</v>
      </c>
      <c r="CC32" s="76">
        <v>15589</v>
      </c>
      <c r="CD32" s="76">
        <v>8.507511844138735</v>
      </c>
      <c r="CE32" s="76">
        <v>48.002330825162772</v>
      </c>
      <c r="CF32" s="75">
        <f t="shared" si="17"/>
        <v>41290</v>
      </c>
      <c r="CG32" s="2">
        <f t="shared" si="17"/>
        <v>36183</v>
      </c>
      <c r="CH32" s="2">
        <v>36</v>
      </c>
      <c r="CI32" s="2">
        <v>3231</v>
      </c>
      <c r="CJ32" s="75">
        <f t="shared" si="18"/>
        <v>3267</v>
      </c>
      <c r="CK32" s="2">
        <f>VLOOKUP(A32,'[1]KP 2021'!$A$1:$AK$51,37)</f>
        <v>14555</v>
      </c>
      <c r="CL32" s="77">
        <f t="shared" si="58"/>
        <v>9.0291020645054301E-2</v>
      </c>
      <c r="CM32" s="77">
        <f t="shared" si="59"/>
        <v>0.49255175082220931</v>
      </c>
      <c r="CN32" s="17">
        <v>36367</v>
      </c>
      <c r="CO32" s="17">
        <v>12227</v>
      </c>
      <c r="CP32" s="17">
        <v>24140</v>
      </c>
      <c r="CQ32" s="12">
        <v>66.378859955454118</v>
      </c>
      <c r="CR32" s="78">
        <v>17.600000000000001</v>
      </c>
      <c r="CS32" s="105">
        <v>26.00742</v>
      </c>
      <c r="CT32" s="79">
        <v>14.040428925000001</v>
      </c>
      <c r="CU32" s="79">
        <v>19.870660000000001</v>
      </c>
      <c r="CV32" s="80">
        <v>48395</v>
      </c>
      <c r="CW32" s="80">
        <v>35756</v>
      </c>
      <c r="CX32" s="80">
        <v>36449</v>
      </c>
      <c r="CY32" s="81">
        <f t="shared" si="19"/>
        <v>75.315631780142581</v>
      </c>
      <c r="CZ32" s="80">
        <v>1715.6346824353782</v>
      </c>
      <c r="DA32" s="80">
        <v>1904</v>
      </c>
      <c r="DB32" s="80">
        <v>1869</v>
      </c>
      <c r="DC32" s="80"/>
      <c r="DD32" s="80">
        <v>40076</v>
      </c>
      <c r="DE32" s="80">
        <v>39498</v>
      </c>
      <c r="DF32" s="80">
        <v>37677</v>
      </c>
      <c r="DG32" s="82">
        <f t="shared" si="20"/>
        <v>0.94013873640083845</v>
      </c>
      <c r="DH32" s="80">
        <v>1906.7777629867492</v>
      </c>
      <c r="DI32" s="80">
        <v>1745</v>
      </c>
      <c r="DJ32" s="80">
        <v>1718</v>
      </c>
      <c r="DK32" s="80">
        <f t="shared" si="21"/>
        <v>0.90099645241769</v>
      </c>
      <c r="DL32" s="81">
        <f t="shared" si="22"/>
        <v>108.93927589216818</v>
      </c>
      <c r="DM32" s="83">
        <v>41290</v>
      </c>
      <c r="DN32" s="84">
        <v>36183</v>
      </c>
      <c r="DO32" s="17">
        <v>35782</v>
      </c>
      <c r="DP32" s="85">
        <f t="shared" si="23"/>
        <v>0.86660208282877205</v>
      </c>
      <c r="DQ32" s="12">
        <v>1865.5664674376007</v>
      </c>
      <c r="DR32" s="17">
        <v>1475</v>
      </c>
      <c r="DS32" s="84">
        <v>1491</v>
      </c>
      <c r="DT32" s="51">
        <f t="shared" si="24"/>
        <v>79.922105485092871</v>
      </c>
      <c r="DU32" s="51">
        <v>134351</v>
      </c>
      <c r="DV32" s="51">
        <f>VLOOKUP(A32,[2]Sheet1!$A$1:$F$49,6,FALSE)</f>
        <v>71159.221735481027</v>
      </c>
      <c r="DW32" s="51">
        <v>47474</v>
      </c>
      <c r="DX32" s="51">
        <v>100</v>
      </c>
      <c r="DY32" s="86">
        <f t="shared" si="25"/>
        <v>0.66715175970409424</v>
      </c>
      <c r="DZ32" s="87">
        <v>134351</v>
      </c>
      <c r="EA32" s="87">
        <f t="shared" si="60"/>
        <v>71159.221735481027</v>
      </c>
      <c r="EB32" s="87">
        <v>48833</v>
      </c>
      <c r="EC32" s="86">
        <v>1</v>
      </c>
      <c r="ED32" s="86">
        <f t="shared" si="26"/>
        <v>0.68624977633294093</v>
      </c>
      <c r="EE32" s="178">
        <f>VLOOKUP(A32,'[3]County 15 24 population'!$A$1:$J$50,10,FALSE)</f>
        <v>134351</v>
      </c>
      <c r="EF32" s="178">
        <v>71159.221735481027</v>
      </c>
      <c r="EG32" s="178">
        <v>46297</v>
      </c>
      <c r="EH32" s="12">
        <v>100</v>
      </c>
      <c r="EI32" s="12">
        <f t="shared" si="61"/>
        <v>65.061138768632205</v>
      </c>
      <c r="EJ32" s="184">
        <v>121639</v>
      </c>
      <c r="EK32" s="184">
        <v>53110.789018745993</v>
      </c>
      <c r="EL32" s="184">
        <v>13947</v>
      </c>
      <c r="EM32" s="21">
        <v>100</v>
      </c>
      <c r="EN32" s="88">
        <f t="shared" si="27"/>
        <v>0.26260201096009445</v>
      </c>
      <c r="EO32" s="89">
        <v>121639</v>
      </c>
      <c r="EP32" s="89">
        <v>53110.789018745993</v>
      </c>
      <c r="EQ32" s="172">
        <v>10913</v>
      </c>
      <c r="ER32" s="85">
        <v>1</v>
      </c>
      <c r="ES32" s="85">
        <f t="shared" si="28"/>
        <v>0.20547614150767268</v>
      </c>
      <c r="ET32" s="12">
        <v>121639</v>
      </c>
      <c r="EU32" s="12">
        <v>53110.789018745993</v>
      </c>
      <c r="EV32" s="178">
        <v>10713</v>
      </c>
      <c r="EW32" s="12">
        <v>100</v>
      </c>
      <c r="EX32" s="85">
        <f t="shared" si="62"/>
        <v>0.2017104282939336</v>
      </c>
      <c r="EY32" s="21">
        <v>8186.5</v>
      </c>
      <c r="EZ32" s="21">
        <v>4341</v>
      </c>
      <c r="FA32" s="21">
        <v>100</v>
      </c>
      <c r="FB32" s="21">
        <f t="shared" si="29"/>
        <v>53.026323825810785</v>
      </c>
      <c r="FC32" s="21">
        <f t="shared" si="30"/>
        <v>8186.5</v>
      </c>
      <c r="FD32" s="21">
        <f>VLOOKUP(A32,'[1]KP 2021'!$A$1:$O$51,6,FALSE)</f>
        <v>5560</v>
      </c>
      <c r="FE32" s="21">
        <v>100</v>
      </c>
      <c r="FF32" s="90">
        <f t="shared" si="31"/>
        <v>0.6791669211506749</v>
      </c>
      <c r="FG32" s="21">
        <v>8186.5</v>
      </c>
      <c r="FH32" s="179">
        <v>5683</v>
      </c>
      <c r="FI32" s="12">
        <v>100</v>
      </c>
      <c r="FJ32" s="92">
        <f t="shared" si="32"/>
        <v>0.69419165699627439</v>
      </c>
      <c r="FK32" s="75">
        <v>3117</v>
      </c>
      <c r="FL32" s="75">
        <v>4953</v>
      </c>
      <c r="FM32" s="75">
        <v>100</v>
      </c>
      <c r="FN32" s="92">
        <f t="shared" si="33"/>
        <v>1.5890279114533206</v>
      </c>
      <c r="FO32" s="76">
        <f t="shared" si="34"/>
        <v>3117</v>
      </c>
      <c r="FP32" s="76">
        <f>VLOOKUP(A32,'[1]KP 2021'!$A$1:$O$51,15,FALSE)</f>
        <v>5658</v>
      </c>
      <c r="FQ32" s="92">
        <v>1</v>
      </c>
      <c r="FR32" s="92">
        <f t="shared" si="35"/>
        <v>1.8152069297401348</v>
      </c>
      <c r="FS32" s="12">
        <v>3117</v>
      </c>
      <c r="FT32" s="179">
        <v>6736</v>
      </c>
      <c r="FU32" s="93">
        <v>100</v>
      </c>
      <c r="FV32" s="92">
        <f t="shared" si="36"/>
        <v>2.1610522938723129</v>
      </c>
      <c r="FW32" s="75">
        <v>1992</v>
      </c>
      <c r="FX32" s="75">
        <v>3372</v>
      </c>
      <c r="FY32" s="75">
        <v>100</v>
      </c>
      <c r="FZ32" s="92">
        <f t="shared" si="37"/>
        <v>1.6927710843373494</v>
      </c>
      <c r="GA32" s="94">
        <f t="shared" si="38"/>
        <v>1992</v>
      </c>
      <c r="GB32" s="76">
        <f>VLOOKUP(A32,'[1]PWID 2021'!$A$1:$F$50,6,FALSE)</f>
        <v>1752</v>
      </c>
      <c r="GC32" s="92">
        <v>1</v>
      </c>
      <c r="GD32" s="92">
        <f t="shared" si="39"/>
        <v>0.87951807228915657</v>
      </c>
      <c r="GE32" s="17">
        <f>VLOOKUP(A32,'[4]KPSE post county TWG'!$A$4:$U$52,16,FALSE)</f>
        <v>1992</v>
      </c>
      <c r="GF32" s="179">
        <v>2559</v>
      </c>
      <c r="GG32" s="76">
        <v>100</v>
      </c>
      <c r="GH32" s="92">
        <f t="shared" si="67"/>
        <v>1.2846385542168675</v>
      </c>
      <c r="GI32" s="75">
        <v>1992</v>
      </c>
      <c r="GJ32" s="76">
        <v>1423</v>
      </c>
      <c r="GK32" s="92">
        <v>1</v>
      </c>
      <c r="GL32" s="92">
        <f t="shared" si="40"/>
        <v>0.7143574297188755</v>
      </c>
      <c r="GM32" s="76">
        <f t="shared" si="41"/>
        <v>1992</v>
      </c>
      <c r="GN32" s="76">
        <v>1534</v>
      </c>
      <c r="GO32" s="92">
        <v>1</v>
      </c>
      <c r="GP32" s="92">
        <f t="shared" si="42"/>
        <v>0.77008032128514059</v>
      </c>
      <c r="GQ32" s="75">
        <v>1992</v>
      </c>
      <c r="GR32" s="76">
        <f>VLOOKUP(A32,[5]Sheet1!$A$1:$B$9,2,FALSE)</f>
        <v>1834</v>
      </c>
      <c r="GS32" s="92">
        <v>1</v>
      </c>
      <c r="GT32" s="92">
        <f t="shared" si="43"/>
        <v>0.92068273092369479</v>
      </c>
      <c r="GU32" s="76">
        <v>434.5</v>
      </c>
      <c r="GV32" s="17">
        <v>536</v>
      </c>
      <c r="GW32" s="25">
        <v>100</v>
      </c>
      <c r="GX32" s="95">
        <f t="shared" si="44"/>
        <v>1.233601841196778</v>
      </c>
      <c r="GY32" s="96"/>
      <c r="GZ32" s="96"/>
      <c r="HA32" s="96"/>
      <c r="HB32" s="96"/>
      <c r="HC32" s="76">
        <v>434.5</v>
      </c>
      <c r="HD32" s="4">
        <v>916</v>
      </c>
      <c r="HE32" s="25">
        <v>100</v>
      </c>
      <c r="HF32" s="96">
        <f t="shared" si="72"/>
        <v>2.1081703107019565</v>
      </c>
      <c r="HG32" s="12">
        <v>18999</v>
      </c>
      <c r="HH32" s="17">
        <v>2885</v>
      </c>
      <c r="HI32" s="17">
        <v>100</v>
      </c>
      <c r="HK32" s="85">
        <f t="shared" si="63"/>
        <v>0.15185009737354599</v>
      </c>
      <c r="HL32" s="21">
        <v>18999</v>
      </c>
      <c r="HM32" s="21">
        <v>4228</v>
      </c>
      <c r="HN32" s="12"/>
      <c r="HO32" s="21">
        <v>100</v>
      </c>
      <c r="HP32" s="90">
        <f t="shared" si="64"/>
        <v>0.22253802831727987</v>
      </c>
      <c r="HQ32" s="173">
        <v>18999</v>
      </c>
      <c r="HR32" s="17">
        <v>5304</v>
      </c>
      <c r="HS32" s="12"/>
      <c r="HT32" s="17">
        <v>100</v>
      </c>
      <c r="HU32" s="86">
        <f t="shared" si="65"/>
        <v>0.27917258803094902</v>
      </c>
      <c r="HV32" s="12">
        <v>8186.5</v>
      </c>
      <c r="HW32" s="12">
        <v>1043</v>
      </c>
      <c r="HX32" s="26">
        <f t="shared" si="45"/>
        <v>0.12740487387772553</v>
      </c>
      <c r="HY32" s="12">
        <v>3117</v>
      </c>
      <c r="HZ32" s="12">
        <v>465</v>
      </c>
      <c r="IA32" s="26">
        <f t="shared" si="46"/>
        <v>0.14918190567853706</v>
      </c>
      <c r="IB32" s="12">
        <v>1992</v>
      </c>
      <c r="IC32" s="12">
        <v>30</v>
      </c>
      <c r="ID32" s="26">
        <f t="shared" si="47"/>
        <v>1.5060240963855422E-2</v>
      </c>
      <c r="IE32" s="12">
        <v>434.5</v>
      </c>
      <c r="IF32" s="12"/>
      <c r="IG32" s="51"/>
      <c r="IH32" s="51">
        <f t="shared" si="48"/>
        <v>8186.5</v>
      </c>
      <c r="II32" s="51">
        <f>VLOOKUP(A32,'[1]Prep 2021'!$A$1:$H$50,2,FALSE)</f>
        <v>1051</v>
      </c>
      <c r="IJ32" s="51"/>
      <c r="IK32" s="51">
        <f t="shared" si="49"/>
        <v>3117</v>
      </c>
      <c r="IL32" s="51">
        <f>VLOOKUP(A32,'[1]Prep 2021'!$A$1:$H$50,3,FALSE)</f>
        <v>471</v>
      </c>
      <c r="IM32" s="51"/>
      <c r="IN32" s="51">
        <f t="shared" si="50"/>
        <v>1992</v>
      </c>
      <c r="IO32" s="51">
        <f>VLOOKUP(A32,'[1]Prep 2021'!$A$1:$H$50,5,FALSE)</f>
        <v>30</v>
      </c>
      <c r="IP32" s="51"/>
      <c r="IQ32" s="51"/>
      <c r="IR32" s="51"/>
      <c r="IS32" s="51"/>
      <c r="IT32" s="12">
        <v>8186.5</v>
      </c>
      <c r="IU32" s="17">
        <f>VLOOKUP(A32,'[1]Prep all counties'!$A$1:$M$50,8,FALSE)</f>
        <v>1266</v>
      </c>
      <c r="IV32" s="12">
        <f t="shared" si="73"/>
        <v>15.464484211812129</v>
      </c>
      <c r="IW32" s="12">
        <v>3117</v>
      </c>
      <c r="IX32" s="17">
        <f>VLOOKUP(A32,'[1]Prep all counties'!$A$1:$M$50,10,FALSE)</f>
        <v>927</v>
      </c>
      <c r="IY32" s="12">
        <f t="shared" si="74"/>
        <v>29.740134744947067</v>
      </c>
      <c r="IZ32" s="12">
        <v>1992</v>
      </c>
      <c r="JA32" s="17">
        <f>VLOOKUP(A32,'[1]Prep all counties'!$A$1:$M$50,11,FALSE)</f>
        <v>28</v>
      </c>
      <c r="JB32" s="12">
        <f>JA32/IZ32*100</f>
        <v>1.4056224899598393</v>
      </c>
      <c r="JC32" s="21">
        <v>434.5</v>
      </c>
      <c r="JD32" s="97"/>
      <c r="JE32" s="51"/>
      <c r="JF32" s="51">
        <v>71159.221735481027</v>
      </c>
      <c r="JG32" s="51">
        <v>147</v>
      </c>
      <c r="JH32" s="96">
        <f t="shared" si="52"/>
        <v>2.0657898781754613E-3</v>
      </c>
      <c r="JI32" s="51">
        <f t="shared" si="53"/>
        <v>71159.221735481027</v>
      </c>
      <c r="JJ32" s="51">
        <f>VLOOKUP(A32,'[1]Prep 2021'!$A$1:$H$50,8,FALSE)</f>
        <v>1350</v>
      </c>
      <c r="JK32" s="96"/>
      <c r="JL32" s="51">
        <v>71159.221735481027</v>
      </c>
      <c r="JM32" s="51">
        <f>VLOOKUP(A32,[1]PREP2!$A$1:$M$50,7,FALSE)</f>
        <v>1136</v>
      </c>
      <c r="JN32" s="51"/>
      <c r="JO32" s="51">
        <v>566</v>
      </c>
      <c r="JP32" s="51">
        <v>462</v>
      </c>
      <c r="JQ32" s="51">
        <v>541</v>
      </c>
      <c r="JR32" s="51">
        <f t="shared" si="54"/>
        <v>2251</v>
      </c>
      <c r="JS32" s="51">
        <f t="shared" si="66"/>
        <v>2902</v>
      </c>
      <c r="JT32" s="51">
        <f t="shared" si="55"/>
        <v>3898</v>
      </c>
      <c r="JU32" s="96">
        <v>0.7636003757522003</v>
      </c>
      <c r="JV32" s="96">
        <v>0.99957501062473442</v>
      </c>
      <c r="JW32" s="96">
        <v>0.82954931972789114</v>
      </c>
      <c r="JX32" s="26">
        <v>0.7636003757522003</v>
      </c>
      <c r="JY32" s="26">
        <v>0.76327585370555673</v>
      </c>
      <c r="JZ32" s="98">
        <v>0.63317496520617</v>
      </c>
      <c r="KA32" s="99">
        <v>0.93600185275057901</v>
      </c>
      <c r="KB32" s="100">
        <v>0.99894638732422902</v>
      </c>
      <c r="KC32" s="101">
        <v>93.6</v>
      </c>
      <c r="KD32" s="99">
        <f t="shared" si="56"/>
        <v>0.93600185275057901</v>
      </c>
      <c r="KE32" s="99">
        <v>0.92865077992622069</v>
      </c>
      <c r="KF32" s="99">
        <v>0.23691877631560593</v>
      </c>
      <c r="KG32" s="96">
        <v>0.85940037812190462</v>
      </c>
      <c r="KH32" s="59">
        <v>0.99944887836541407</v>
      </c>
      <c r="KI32" s="102">
        <v>94.7</v>
      </c>
      <c r="KJ32" s="26">
        <f t="shared" si="57"/>
        <v>0.85940037812190462</v>
      </c>
      <c r="KK32" s="26">
        <v>0.90168013486020271</v>
      </c>
      <c r="KL32" s="98">
        <v>0.72594421608373605</v>
      </c>
      <c r="KM32" s="103" t="s">
        <v>62</v>
      </c>
    </row>
    <row r="33" spans="1:299" x14ac:dyDescent="0.35">
      <c r="A33" s="14" t="s">
        <v>28</v>
      </c>
      <c r="B33" s="48">
        <v>1056640</v>
      </c>
      <c r="C33" s="49">
        <v>523940</v>
      </c>
      <c r="D33" s="49">
        <v>532669</v>
      </c>
      <c r="E33" s="50">
        <f t="shared" si="0"/>
        <v>983.61271258511385</v>
      </c>
      <c r="F33" s="51">
        <f t="shared" si="1"/>
        <v>1016.6603046150323</v>
      </c>
      <c r="G33" s="52">
        <v>0.19980000000000001</v>
      </c>
      <c r="H33" s="12">
        <v>192.45743785466476</v>
      </c>
      <c r="I33" s="21">
        <v>33</v>
      </c>
      <c r="J33" s="11">
        <v>0.2341908214932151</v>
      </c>
      <c r="K33" s="21">
        <v>227.58081548128359</v>
      </c>
      <c r="L33" s="21">
        <f t="shared" si="2"/>
        <v>40</v>
      </c>
      <c r="M33" s="53">
        <v>0.25398647159917792</v>
      </c>
      <c r="N33" s="12">
        <v>238.6014076629304</v>
      </c>
      <c r="O33" s="54">
        <f t="shared" si="3"/>
        <v>43</v>
      </c>
      <c r="P33" s="55">
        <v>2.4839400000000001E-2</v>
      </c>
      <c r="Q33" s="56">
        <v>1.65977E-2</v>
      </c>
      <c r="R33" s="57">
        <v>3.3135100000000001E-2</v>
      </c>
      <c r="S33" s="58">
        <v>2.3636039777373545E-2</v>
      </c>
      <c r="T33" s="58">
        <v>1.43770747081948E-2</v>
      </c>
      <c r="U33" s="58">
        <v>3.3268465740434003E-2</v>
      </c>
      <c r="V33" s="55">
        <v>2.4147975059481873E-2</v>
      </c>
      <c r="W33" s="56">
        <v>1.39762712868425E-2</v>
      </c>
      <c r="X33" s="59">
        <v>3.25824301986967E-2</v>
      </c>
      <c r="Y33" s="24">
        <v>8.0436725524771126E-3</v>
      </c>
      <c r="Z33" s="24">
        <v>6.4349380419816901E-3</v>
      </c>
      <c r="AA33" s="24">
        <v>1.5983999999999998E-2</v>
      </c>
      <c r="AB33" s="12">
        <v>192.45743785466476</v>
      </c>
      <c r="AC33" s="12">
        <v>3.076239686668961</v>
      </c>
      <c r="AD33" s="12">
        <v>189.38119816799579</v>
      </c>
      <c r="AE33" s="60">
        <f t="shared" si="4"/>
        <v>9.9082089765901802E-3</v>
      </c>
      <c r="AF33" s="61">
        <f t="shared" si="5"/>
        <v>7.9265671812721438E-3</v>
      </c>
      <c r="AG33" s="3">
        <f t="shared" si="6"/>
        <v>1.873526571945721E-2</v>
      </c>
      <c r="AH33" s="21">
        <v>227.58081548128359</v>
      </c>
      <c r="AI33" s="12">
        <f t="shared" si="7"/>
        <v>4.263787050692609</v>
      </c>
      <c r="AJ33" s="62">
        <f t="shared" si="8"/>
        <v>223.31702843059099</v>
      </c>
      <c r="AK33" s="60">
        <f t="shared" si="9"/>
        <v>1.0517920072948243E-2</v>
      </c>
      <c r="AL33" s="63">
        <f t="shared" si="10"/>
        <v>8.4143360583585937E-3</v>
      </c>
      <c r="AM33" s="3">
        <f t="shared" si="11"/>
        <v>2.0318917727934233E-2</v>
      </c>
      <c r="AN33" s="12">
        <f t="shared" si="12"/>
        <v>238.6014076629304</v>
      </c>
      <c r="AO33" s="12">
        <f t="shared" si="13"/>
        <v>4.8481223720723792</v>
      </c>
      <c r="AP33" s="62">
        <f t="shared" si="14"/>
        <v>233.75328529085803</v>
      </c>
      <c r="AQ33" s="5" t="s">
        <v>60</v>
      </c>
      <c r="AR33" s="5"/>
      <c r="AS33" s="5" t="s">
        <v>60</v>
      </c>
      <c r="AT33" s="64">
        <v>48.7</v>
      </c>
      <c r="AU33" s="65">
        <v>38.299999999999997</v>
      </c>
      <c r="AV33" s="66">
        <v>60</v>
      </c>
      <c r="AW33" s="67">
        <v>25.9</v>
      </c>
      <c r="AX33" s="68" t="s">
        <v>260</v>
      </c>
      <c r="AY33" s="69" t="s">
        <v>261</v>
      </c>
      <c r="AZ33" s="65">
        <v>34.200000000000003</v>
      </c>
      <c r="BA33" s="66">
        <v>20.100000000000001</v>
      </c>
      <c r="BB33" s="70">
        <v>58.3</v>
      </c>
      <c r="BC33" s="71">
        <v>61.4</v>
      </c>
      <c r="BD33" s="72" t="s">
        <v>262</v>
      </c>
      <c r="BE33" s="104">
        <v>94.4</v>
      </c>
      <c r="BF33" s="74">
        <v>2532</v>
      </c>
      <c r="BG33" s="12">
        <f t="shared" si="15"/>
        <v>4.8326144214986453</v>
      </c>
      <c r="BH33" s="12">
        <v>904</v>
      </c>
      <c r="BI33" s="12">
        <f t="shared" si="16"/>
        <v>1.7253884032522808</v>
      </c>
      <c r="BJ33" s="17">
        <v>412</v>
      </c>
      <c r="BK33" s="75">
        <v>2</v>
      </c>
      <c r="BL33" s="75">
        <v>5.0293360354127215</v>
      </c>
      <c r="BM33" s="75">
        <v>1.7956239241757899</v>
      </c>
      <c r="BN33" s="75">
        <f>VLOOKUP(A33,[1]Sheet6!$A$1:$D$49,2,FALSE)</f>
        <v>26326</v>
      </c>
      <c r="BO33" s="75">
        <v>23191</v>
      </c>
      <c r="BP33" s="75">
        <v>61</v>
      </c>
      <c r="BQ33" s="75">
        <v>5458</v>
      </c>
      <c r="BR33" s="75">
        <v>5519</v>
      </c>
      <c r="BS33" s="75">
        <v>1227</v>
      </c>
      <c r="BT33" s="76">
        <v>25.33976124885216</v>
      </c>
      <c r="BU33" s="76">
        <v>30.973370064279155</v>
      </c>
      <c r="BV33" s="76"/>
      <c r="BW33" s="76"/>
      <c r="BX33" s="76">
        <v>26929</v>
      </c>
      <c r="BY33" s="76">
        <v>22856</v>
      </c>
      <c r="BZ33" s="76">
        <v>35</v>
      </c>
      <c r="CA33" s="76">
        <v>4160</v>
      </c>
      <c r="CB33" s="76">
        <v>4195</v>
      </c>
      <c r="CC33" s="76">
        <v>9005</v>
      </c>
      <c r="CD33" s="76">
        <v>18.354042702135107</v>
      </c>
      <c r="CE33" s="76">
        <v>57.75288764438222</v>
      </c>
      <c r="CF33" s="75">
        <f t="shared" si="17"/>
        <v>26954</v>
      </c>
      <c r="CG33" s="2">
        <f t="shared" si="17"/>
        <v>22438</v>
      </c>
      <c r="CH33" s="2">
        <v>36</v>
      </c>
      <c r="CI33" s="2">
        <v>3486</v>
      </c>
      <c r="CJ33" s="75">
        <f t="shared" si="18"/>
        <v>3522</v>
      </c>
      <c r="CK33" s="2">
        <f>VLOOKUP(A33,'[1]KP 2021'!$A$1:$AK$51,37)</f>
        <v>8807</v>
      </c>
      <c r="CL33" s="77">
        <f t="shared" si="58"/>
        <v>0.15696586148498085</v>
      </c>
      <c r="CM33" s="77">
        <f t="shared" si="59"/>
        <v>0.54946964970139944</v>
      </c>
      <c r="CN33" s="17">
        <v>83785</v>
      </c>
      <c r="CO33" s="17">
        <v>57015</v>
      </c>
      <c r="CP33" s="17">
        <v>26770</v>
      </c>
      <c r="CQ33" s="12">
        <v>31.95082652026019</v>
      </c>
      <c r="CR33" s="78">
        <v>12.9</v>
      </c>
      <c r="CS33" s="79">
        <v>22.2746</v>
      </c>
      <c r="CT33" s="79">
        <v>9.9784566906000016</v>
      </c>
      <c r="CU33" s="79">
        <v>19.147600000000001</v>
      </c>
      <c r="CV33" s="80">
        <v>23225</v>
      </c>
      <c r="CW33" s="80">
        <v>21780</v>
      </c>
      <c r="CX33" s="80">
        <v>22605</v>
      </c>
      <c r="CY33" s="81">
        <f t="shared" si="19"/>
        <v>97.33046286329386</v>
      </c>
      <c r="CZ33" s="80">
        <v>867.66662731543931</v>
      </c>
      <c r="DA33" s="80">
        <v>567</v>
      </c>
      <c r="DB33" s="80">
        <v>554</v>
      </c>
      <c r="DC33" s="80"/>
      <c r="DD33" s="80">
        <v>26929</v>
      </c>
      <c r="DE33" s="80">
        <v>22856</v>
      </c>
      <c r="DF33" s="80">
        <v>25944</v>
      </c>
      <c r="DG33" s="82">
        <f t="shared" si="20"/>
        <v>0.96342233280106948</v>
      </c>
      <c r="DH33" s="80">
        <v>572.91960757560855</v>
      </c>
      <c r="DI33" s="80">
        <v>524</v>
      </c>
      <c r="DJ33" s="80">
        <v>523</v>
      </c>
      <c r="DK33" s="80">
        <f t="shared" si="21"/>
        <v>0.91286804131761079</v>
      </c>
      <c r="DL33" s="81">
        <f t="shared" si="22"/>
        <v>63.849407428988727</v>
      </c>
      <c r="DM33" s="83">
        <v>26954</v>
      </c>
      <c r="DN33" s="84">
        <v>22438</v>
      </c>
      <c r="DO33" s="17">
        <v>24209</v>
      </c>
      <c r="DP33" s="85">
        <f t="shared" si="23"/>
        <v>0.89815982785486381</v>
      </c>
      <c r="DQ33" s="12">
        <v>693.13888375382521</v>
      </c>
      <c r="DR33" s="17">
        <v>482</v>
      </c>
      <c r="DS33" s="84">
        <v>476</v>
      </c>
      <c r="DT33" s="51">
        <f t="shared" si="24"/>
        <v>68.673105946983043</v>
      </c>
      <c r="DU33" s="51">
        <v>94062</v>
      </c>
      <c r="DV33" s="51">
        <f>VLOOKUP(A33,[2]Sheet1!$A$1:$F$49,6,FALSE)</f>
        <v>40345.31188947273</v>
      </c>
      <c r="DW33" s="51">
        <v>23352</v>
      </c>
      <c r="DX33" s="51">
        <v>100</v>
      </c>
      <c r="DY33" s="86">
        <f t="shared" si="25"/>
        <v>0.57880330839859528</v>
      </c>
      <c r="DZ33" s="87">
        <v>94062</v>
      </c>
      <c r="EA33" s="87">
        <f t="shared" si="60"/>
        <v>40345.31188947273</v>
      </c>
      <c r="EB33" s="87">
        <v>15253</v>
      </c>
      <c r="EC33" s="86">
        <v>1</v>
      </c>
      <c r="ED33" s="86">
        <f t="shared" si="26"/>
        <v>0.37806127368121678</v>
      </c>
      <c r="EE33" s="178">
        <f>VLOOKUP(A33,'[3]County 15 24 population'!$A$1:$J$50,10,FALSE)</f>
        <v>94062</v>
      </c>
      <c r="EF33" s="178">
        <v>40345.31188947273</v>
      </c>
      <c r="EG33" s="178">
        <v>13679</v>
      </c>
      <c r="EH33" s="12">
        <v>100</v>
      </c>
      <c r="EI33" s="12">
        <f t="shared" si="61"/>
        <v>33.904806678590212</v>
      </c>
      <c r="EJ33" s="184">
        <v>103566</v>
      </c>
      <c r="EK33" s="184">
        <v>31621.148146028831</v>
      </c>
      <c r="EL33" s="184">
        <v>13302</v>
      </c>
      <c r="EM33" s="21">
        <v>100</v>
      </c>
      <c r="EN33" s="88">
        <f t="shared" si="27"/>
        <v>0.42066783718827566</v>
      </c>
      <c r="EO33" s="89">
        <v>103566</v>
      </c>
      <c r="EP33" s="89">
        <v>31621.148146028831</v>
      </c>
      <c r="EQ33" s="172">
        <v>8824</v>
      </c>
      <c r="ER33" s="85">
        <v>1</v>
      </c>
      <c r="ES33" s="85">
        <f t="shared" si="28"/>
        <v>0.27905375096597085</v>
      </c>
      <c r="ET33" s="12">
        <v>103566</v>
      </c>
      <c r="EU33" s="12">
        <v>31621.148146028831</v>
      </c>
      <c r="EV33" s="178">
        <v>8019</v>
      </c>
      <c r="EW33" s="12">
        <v>100</v>
      </c>
      <c r="EX33" s="85">
        <f t="shared" si="62"/>
        <v>0.25359610482730283</v>
      </c>
      <c r="EY33" s="21">
        <v>2532</v>
      </c>
      <c r="EZ33" s="21">
        <v>3114</v>
      </c>
      <c r="FA33" s="21">
        <v>100</v>
      </c>
      <c r="FB33" s="21">
        <f t="shared" si="29"/>
        <v>122.98578199052133</v>
      </c>
      <c r="FC33" s="21">
        <f t="shared" si="30"/>
        <v>2532</v>
      </c>
      <c r="FD33" s="21">
        <f>VLOOKUP(A33,'[1]KP 2021'!$A$1:$O$51,6,FALSE)</f>
        <v>3000</v>
      </c>
      <c r="FE33" s="21">
        <v>100</v>
      </c>
      <c r="FF33" s="90">
        <f t="shared" si="31"/>
        <v>1.1848341232227488</v>
      </c>
      <c r="FG33" s="21">
        <v>2532</v>
      </c>
      <c r="FH33" s="179">
        <v>2717</v>
      </c>
      <c r="FI33" s="12">
        <v>100</v>
      </c>
      <c r="FJ33" s="92">
        <f t="shared" si="32"/>
        <v>1.0730647709320695</v>
      </c>
      <c r="FK33" s="75">
        <v>904</v>
      </c>
      <c r="FL33" s="75">
        <v>838</v>
      </c>
      <c r="FM33" s="75">
        <v>100</v>
      </c>
      <c r="FN33" s="92">
        <f t="shared" si="33"/>
        <v>0.92699115044247793</v>
      </c>
      <c r="FO33" s="76">
        <f t="shared" si="34"/>
        <v>904</v>
      </c>
      <c r="FP33" s="76">
        <f>VLOOKUP(A33,'[1]KP 2021'!$A$1:$O$51,15,FALSE)</f>
        <v>1552</v>
      </c>
      <c r="FQ33" s="92">
        <v>1</v>
      </c>
      <c r="FR33" s="92">
        <f t="shared" si="35"/>
        <v>1.7168141592920354</v>
      </c>
      <c r="FS33" s="12">
        <v>904</v>
      </c>
      <c r="FT33" s="179">
        <v>2927</v>
      </c>
      <c r="FU33" s="93">
        <v>100</v>
      </c>
      <c r="FV33" s="92">
        <f t="shared" si="36"/>
        <v>3.2378318584070795</v>
      </c>
      <c r="FW33" s="75">
        <v>412</v>
      </c>
      <c r="FX33" s="75">
        <v>0</v>
      </c>
      <c r="FY33" s="75">
        <v>100</v>
      </c>
      <c r="FZ33" s="92">
        <f t="shared" si="37"/>
        <v>0</v>
      </c>
      <c r="GA33" s="94">
        <f t="shared" si="38"/>
        <v>412</v>
      </c>
      <c r="GB33" s="76">
        <f>VLOOKUP(A33,'[1]PWID 2021'!$A$1:$F$50,6,FALSE)</f>
        <v>0</v>
      </c>
      <c r="GC33" s="92">
        <v>1</v>
      </c>
      <c r="GD33" s="92">
        <f t="shared" si="39"/>
        <v>0</v>
      </c>
      <c r="GE33" s="17">
        <f>VLOOKUP(A33,'[4]KPSE post county TWG'!$A$4:$U$52,16,FALSE)</f>
        <v>412</v>
      </c>
      <c r="GF33" s="179">
        <v>211</v>
      </c>
      <c r="GG33" s="76">
        <v>100</v>
      </c>
      <c r="GH33" s="92">
        <f t="shared" si="67"/>
        <v>0.51213592233009708</v>
      </c>
      <c r="GI33" s="75">
        <v>412</v>
      </c>
      <c r="GJ33" s="76">
        <v>0</v>
      </c>
      <c r="GK33" s="92">
        <v>1</v>
      </c>
      <c r="GL33" s="92">
        <f t="shared" si="40"/>
        <v>0</v>
      </c>
      <c r="GM33" s="76">
        <f t="shared" si="41"/>
        <v>412</v>
      </c>
      <c r="GN33" s="76">
        <v>0</v>
      </c>
      <c r="GO33" s="92">
        <v>1</v>
      </c>
      <c r="GP33" s="92">
        <f t="shared" si="42"/>
        <v>0</v>
      </c>
      <c r="GQ33" s="75">
        <v>412</v>
      </c>
      <c r="GR33" s="76">
        <v>0</v>
      </c>
      <c r="GS33" s="92">
        <v>1</v>
      </c>
      <c r="GT33" s="92">
        <f t="shared" si="43"/>
        <v>0</v>
      </c>
      <c r="GU33" s="76">
        <v>2</v>
      </c>
      <c r="GV33" s="17">
        <v>0</v>
      </c>
      <c r="GW33" s="25">
        <v>100</v>
      </c>
      <c r="GX33" s="95">
        <f t="shared" si="44"/>
        <v>0</v>
      </c>
      <c r="GY33" s="96"/>
      <c r="GZ33" s="96"/>
      <c r="HA33" s="96"/>
      <c r="HB33" s="96"/>
      <c r="HC33" s="76">
        <v>2</v>
      </c>
      <c r="HD33" s="4">
        <v>0</v>
      </c>
      <c r="HE33" s="25">
        <v>100</v>
      </c>
      <c r="HF33" s="96">
        <f t="shared" si="72"/>
        <v>0</v>
      </c>
      <c r="HG33" s="12">
        <v>14295</v>
      </c>
      <c r="HH33" s="17">
        <v>0</v>
      </c>
      <c r="HI33" s="17">
        <v>100</v>
      </c>
      <c r="HK33" s="85">
        <f t="shared" si="63"/>
        <v>0</v>
      </c>
      <c r="HL33" s="21">
        <v>14295</v>
      </c>
      <c r="HM33" s="21">
        <v>0</v>
      </c>
      <c r="HN33" s="12"/>
      <c r="HO33" s="21">
        <v>100</v>
      </c>
      <c r="HP33" s="90">
        <f t="shared" si="64"/>
        <v>0</v>
      </c>
      <c r="HQ33" s="173">
        <v>14295</v>
      </c>
      <c r="HR33" s="17">
        <v>92</v>
      </c>
      <c r="HS33" s="12"/>
      <c r="HT33" s="17">
        <v>100</v>
      </c>
      <c r="HU33" s="86">
        <f t="shared" si="65"/>
        <v>6.4358167191325638E-3</v>
      </c>
      <c r="HV33" s="12">
        <v>2532</v>
      </c>
      <c r="HW33" s="12">
        <v>465</v>
      </c>
      <c r="HX33" s="26">
        <f t="shared" si="45"/>
        <v>0.18364928909952608</v>
      </c>
      <c r="HY33" s="12">
        <v>904</v>
      </c>
      <c r="HZ33" s="12">
        <v>311</v>
      </c>
      <c r="IA33" s="26">
        <f t="shared" si="46"/>
        <v>0.34402654867256638</v>
      </c>
      <c r="IB33" s="12">
        <v>412</v>
      </c>
      <c r="IC33" s="12">
        <v>0</v>
      </c>
      <c r="ID33" s="26">
        <f t="shared" si="47"/>
        <v>0</v>
      </c>
      <c r="IE33" s="12">
        <v>2</v>
      </c>
      <c r="IF33" s="12"/>
      <c r="IG33" s="51"/>
      <c r="IH33" s="51">
        <f t="shared" si="48"/>
        <v>2532</v>
      </c>
      <c r="II33" s="51">
        <f>VLOOKUP(A33,'[1]Prep 2021'!$A$1:$H$50,2,FALSE)</f>
        <v>465</v>
      </c>
      <c r="IJ33" s="51"/>
      <c r="IK33" s="51">
        <f t="shared" si="49"/>
        <v>904</v>
      </c>
      <c r="IL33" s="51">
        <f>VLOOKUP(A33,'[1]Prep 2021'!$A$1:$H$50,3,FALSE)</f>
        <v>311</v>
      </c>
      <c r="IM33" s="51"/>
      <c r="IN33" s="51">
        <f t="shared" si="50"/>
        <v>412</v>
      </c>
      <c r="IO33" s="51" t="e">
        <f>VLOOKUP(A33,'[1]Prep 2021'!$A$1:$H$50,5,FALSE)</f>
        <v>#REF!</v>
      </c>
      <c r="IP33" s="51"/>
      <c r="IQ33" s="51"/>
      <c r="IR33" s="51"/>
      <c r="IS33" s="51"/>
      <c r="IT33" s="12">
        <v>2532</v>
      </c>
      <c r="IU33" s="17">
        <f>VLOOKUP(A33,'[1]Prep all counties'!$A$1:$M$50,8,FALSE)</f>
        <v>210</v>
      </c>
      <c r="IV33" s="12">
        <f t="shared" si="73"/>
        <v>8.293838862559241</v>
      </c>
      <c r="IW33" s="12">
        <v>904</v>
      </c>
      <c r="IX33" s="17">
        <f>VLOOKUP(A33,'[1]Prep all counties'!$A$1:$M$50,10,FALSE)</f>
        <v>151</v>
      </c>
      <c r="IY33" s="12">
        <f t="shared" si="74"/>
        <v>16.70353982300885</v>
      </c>
      <c r="IZ33" s="12">
        <v>412</v>
      </c>
      <c r="JA33" s="17">
        <f>VLOOKUP(A33,'[1]Prep all counties'!$A$1:$M$50,11,FALSE)</f>
        <v>1</v>
      </c>
      <c r="JB33" s="12">
        <f>JA33/IZ33*100</f>
        <v>0.24271844660194172</v>
      </c>
      <c r="JC33" s="21">
        <v>2</v>
      </c>
      <c r="JD33" s="97"/>
      <c r="JE33" s="51"/>
      <c r="JF33" s="51">
        <v>40345.31188947273</v>
      </c>
      <c r="JG33" s="51">
        <v>4</v>
      </c>
      <c r="JH33" s="96">
        <f t="shared" si="52"/>
        <v>9.9144109009694309E-5</v>
      </c>
      <c r="JI33" s="51">
        <f t="shared" si="53"/>
        <v>40345.31188947273</v>
      </c>
      <c r="JJ33" s="51">
        <f>VLOOKUP(A33,'[1]Prep 2021'!$A$1:$H$50,8,FALSE)</f>
        <v>139</v>
      </c>
      <c r="JK33" s="96"/>
      <c r="JL33" s="51">
        <v>40345.31188947273</v>
      </c>
      <c r="JM33" s="51">
        <f>VLOOKUP(A33,[1]PREP2!$A$1:$M$50,7,FALSE)</f>
        <v>153</v>
      </c>
      <c r="JN33" s="51"/>
      <c r="JO33" s="51">
        <v>278</v>
      </c>
      <c r="JP33" s="51">
        <v>442</v>
      </c>
      <c r="JQ33" s="51">
        <v>253</v>
      </c>
      <c r="JR33" s="51">
        <f t="shared" si="54"/>
        <v>1058</v>
      </c>
      <c r="JS33" s="51" t="e">
        <f t="shared" si="66"/>
        <v>#REF!</v>
      </c>
      <c r="JT33" s="51">
        <f t="shared" si="55"/>
        <v>768</v>
      </c>
      <c r="JU33" s="96">
        <v>0.78862037915547578</v>
      </c>
      <c r="JV33" s="96">
        <v>0.99926357778459651</v>
      </c>
      <c r="JW33" s="96">
        <v>0.98212860038076522</v>
      </c>
      <c r="JX33" s="26">
        <v>0.78862037915547578</v>
      </c>
      <c r="JY33" s="26">
        <v>0.78803962158874574</v>
      </c>
      <c r="JZ33" s="98">
        <v>0.77395625059554274</v>
      </c>
      <c r="KA33" s="99">
        <v>0.9407301785165908</v>
      </c>
      <c r="KB33" s="100">
        <v>0.99952233102459997</v>
      </c>
      <c r="KC33" s="101">
        <v>94.5</v>
      </c>
      <c r="KD33" s="99">
        <f t="shared" si="56"/>
        <v>0.9407301785165908</v>
      </c>
      <c r="KE33" s="99">
        <v>0.84444234906682392</v>
      </c>
      <c r="KF33" s="99">
        <v>0.23668599174561158</v>
      </c>
      <c r="KG33" s="96">
        <v>0.95419134975362763</v>
      </c>
      <c r="KH33" s="59">
        <v>0.99906574798551906</v>
      </c>
      <c r="KI33" s="102">
        <v>94.5</v>
      </c>
      <c r="KJ33" s="26">
        <f t="shared" si="57"/>
        <v>0.95419134975362763</v>
      </c>
      <c r="KK33" s="26">
        <v>0.79397891719823543</v>
      </c>
      <c r="KL33" s="98">
        <v>0.82284244066388723</v>
      </c>
      <c r="KM33" s="103" t="s">
        <v>60</v>
      </c>
    </row>
    <row r="34" spans="1:299" x14ac:dyDescent="0.35">
      <c r="A34" s="14" t="s">
        <v>29</v>
      </c>
      <c r="B34" s="48">
        <v>4397073</v>
      </c>
      <c r="C34" s="49">
        <v>2192452</v>
      </c>
      <c r="D34" s="49">
        <v>2204376</v>
      </c>
      <c r="E34" s="50">
        <f t="shared" si="0"/>
        <v>994.59075947116105</v>
      </c>
      <c r="F34" s="51">
        <f t="shared" si="1"/>
        <v>1005.4386595464804</v>
      </c>
      <c r="G34" s="52">
        <v>1.3046</v>
      </c>
      <c r="H34" s="12">
        <v>4445.7676700000002</v>
      </c>
      <c r="I34" s="21">
        <v>2</v>
      </c>
      <c r="J34" s="11">
        <v>1.4276562893325553</v>
      </c>
      <c r="K34" s="21">
        <v>4586.2068304838904</v>
      </c>
      <c r="L34" s="21">
        <f t="shared" si="2"/>
        <v>5</v>
      </c>
      <c r="M34" s="53">
        <v>1.1524803889533795</v>
      </c>
      <c r="N34" s="12">
        <v>3828.0000000000005</v>
      </c>
      <c r="O34" s="54">
        <f t="shared" si="3"/>
        <v>10</v>
      </c>
      <c r="P34" s="55">
        <v>5.1578400000000003E-2</v>
      </c>
      <c r="Q34" s="56">
        <v>3.3121399999999995E-2</v>
      </c>
      <c r="R34" s="57">
        <v>6.7887900000000001E-2</v>
      </c>
      <c r="S34" s="58">
        <v>5.1316676570469365E-2</v>
      </c>
      <c r="T34" s="58">
        <v>3.4987949547255703E-2</v>
      </c>
      <c r="U34" s="58">
        <v>6.56177048556911E-2</v>
      </c>
      <c r="V34" s="55">
        <v>4.3169481690033901E-2</v>
      </c>
      <c r="W34" s="56">
        <v>2.9611934934202999E-2</v>
      </c>
      <c r="X34" s="59">
        <v>5.6237199850176202E-2</v>
      </c>
      <c r="Y34" s="24">
        <v>2.5293533727296699E-2</v>
      </c>
      <c r="Z34" s="24">
        <v>2.0234826981837359E-2</v>
      </c>
      <c r="AA34" s="24">
        <v>0.10436800000000002</v>
      </c>
      <c r="AB34" s="12">
        <v>4445.7676700000002</v>
      </c>
      <c r="AC34" s="12">
        <v>463.99588018256009</v>
      </c>
      <c r="AD34" s="12">
        <v>3981.7717898174401</v>
      </c>
      <c r="AE34" s="60">
        <f t="shared" si="4"/>
        <v>2.7820513422611482E-2</v>
      </c>
      <c r="AF34" s="61">
        <f t="shared" si="5"/>
        <v>2.2256410738089184E-2</v>
      </c>
      <c r="AG34" s="3">
        <f t="shared" si="6"/>
        <v>0.11421250314660442</v>
      </c>
      <c r="AH34" s="21">
        <v>4586.2068304838904</v>
      </c>
      <c r="AI34" s="12">
        <f t="shared" si="7"/>
        <v>523.80216205761997</v>
      </c>
      <c r="AJ34" s="62">
        <f t="shared" si="8"/>
        <v>4062.4046684262703</v>
      </c>
      <c r="AK34" s="60">
        <f t="shared" si="9"/>
        <v>2.669664642324026E-2</v>
      </c>
      <c r="AL34" s="63">
        <f t="shared" si="10"/>
        <v>2.1357317138592208E-2</v>
      </c>
      <c r="AM34" s="3">
        <f t="shared" si="11"/>
        <v>9.2198431116270352E-2</v>
      </c>
      <c r="AN34" s="12">
        <f t="shared" si="12"/>
        <v>3828.0000000000005</v>
      </c>
      <c r="AO34" s="12">
        <f t="shared" si="13"/>
        <v>352.93559431308296</v>
      </c>
      <c r="AP34" s="62">
        <f t="shared" si="14"/>
        <v>3475.0644056869173</v>
      </c>
      <c r="AQ34" s="5" t="s">
        <v>62</v>
      </c>
      <c r="AR34" s="5"/>
      <c r="AS34" s="5" t="s">
        <v>62</v>
      </c>
      <c r="AT34" s="64">
        <v>52</v>
      </c>
      <c r="AU34" s="65">
        <v>42.6</v>
      </c>
      <c r="AV34" s="66">
        <v>61.6</v>
      </c>
      <c r="AW34" s="67">
        <v>12.5</v>
      </c>
      <c r="AX34" s="68">
        <v>17.8</v>
      </c>
      <c r="AY34" s="69">
        <v>8.1</v>
      </c>
      <c r="AZ34" s="65">
        <v>36</v>
      </c>
      <c r="BA34" s="66">
        <v>32.200000000000003</v>
      </c>
      <c r="BB34" s="70">
        <v>54</v>
      </c>
      <c r="BC34" s="71">
        <v>62.8</v>
      </c>
      <c r="BD34" s="72">
        <v>43.7</v>
      </c>
      <c r="BE34" s="104">
        <v>94.1</v>
      </c>
      <c r="BF34" s="74">
        <v>39227</v>
      </c>
      <c r="BG34" s="12">
        <f t="shared" si="15"/>
        <v>17.891839821350707</v>
      </c>
      <c r="BH34" s="12">
        <v>15271.25</v>
      </c>
      <c r="BI34" s="12">
        <f t="shared" si="16"/>
        <v>6.9653748405894405</v>
      </c>
      <c r="BJ34" s="17">
        <v>4198</v>
      </c>
      <c r="BK34" s="75">
        <v>1063.5</v>
      </c>
      <c r="BL34" s="75">
        <v>20.151499085913049</v>
      </c>
      <c r="BM34" s="75">
        <v>7.8450704977630101</v>
      </c>
      <c r="BN34" s="75">
        <f>VLOOKUP(A34,[1]Sheet6!$A$1:$D$49,2,FALSE)</f>
        <v>152679</v>
      </c>
      <c r="BO34" s="75">
        <v>155249</v>
      </c>
      <c r="BP34" s="75">
        <v>2598</v>
      </c>
      <c r="BQ34" s="75">
        <v>19561</v>
      </c>
      <c r="BR34" s="75">
        <v>22159</v>
      </c>
      <c r="BS34" s="75">
        <v>6454</v>
      </c>
      <c r="BT34" s="76">
        <v>16.07320310743274</v>
      </c>
      <c r="BU34" s="76">
        <v>20.754662237148473</v>
      </c>
      <c r="BV34" s="76"/>
      <c r="BW34" s="76"/>
      <c r="BX34" s="76">
        <v>159248</v>
      </c>
      <c r="BY34" s="76">
        <v>165109</v>
      </c>
      <c r="BZ34" s="76">
        <v>1201</v>
      </c>
      <c r="CA34" s="76">
        <v>16789</v>
      </c>
      <c r="CB34" s="76">
        <v>17990</v>
      </c>
      <c r="CC34" s="76">
        <v>63874</v>
      </c>
      <c r="CD34" s="76">
        <v>10.895832450078432</v>
      </c>
      <c r="CE34" s="76">
        <v>49.581791422635959</v>
      </c>
      <c r="CF34" s="75">
        <f t="shared" si="17"/>
        <v>164489</v>
      </c>
      <c r="CG34" s="2">
        <f t="shared" si="17"/>
        <v>164023</v>
      </c>
      <c r="CH34" s="2">
        <v>1340</v>
      </c>
      <c r="CI34" s="2">
        <v>15255</v>
      </c>
      <c r="CJ34" s="75">
        <f t="shared" si="18"/>
        <v>16595</v>
      </c>
      <c r="CK34" s="2">
        <f>VLOOKUP(A34,'[1]KP 2021'!$A$1:$AK$51,37)</f>
        <v>68534</v>
      </c>
      <c r="CL34" s="77">
        <f t="shared" si="58"/>
        <v>0.10117483523652171</v>
      </c>
      <c r="CM34" s="77">
        <f t="shared" si="59"/>
        <v>0.5190064807984246</v>
      </c>
      <c r="CN34" s="17">
        <v>113428</v>
      </c>
      <c r="CO34" s="17">
        <v>32920</v>
      </c>
      <c r="CP34" s="17">
        <v>80508</v>
      </c>
      <c r="CQ34" s="12">
        <v>70.977183764149942</v>
      </c>
      <c r="CR34" s="78">
        <v>20.100000000000001</v>
      </c>
      <c r="CS34" s="105">
        <v>23.423160000000003</v>
      </c>
      <c r="CT34" s="79">
        <v>28.171583280299998</v>
      </c>
      <c r="CU34" s="79">
        <v>19.370080000000002</v>
      </c>
      <c r="CV34" s="80">
        <v>165615</v>
      </c>
      <c r="CW34" s="80">
        <v>137863</v>
      </c>
      <c r="CX34" s="80">
        <v>143355</v>
      </c>
      <c r="CY34" s="81">
        <f t="shared" si="19"/>
        <v>86.55918847930441</v>
      </c>
      <c r="CZ34" s="80">
        <v>7709</v>
      </c>
      <c r="DA34" s="80">
        <v>9260</v>
      </c>
      <c r="DB34" s="80">
        <v>7925</v>
      </c>
      <c r="DC34" s="80"/>
      <c r="DD34" s="80">
        <v>159248</v>
      </c>
      <c r="DE34" s="80">
        <v>165106</v>
      </c>
      <c r="DF34" s="80">
        <v>135727</v>
      </c>
      <c r="DG34" s="82">
        <f t="shared" si="20"/>
        <v>0.85229955792223455</v>
      </c>
      <c r="DH34" s="80">
        <v>6395</v>
      </c>
      <c r="DI34" s="80">
        <v>6791</v>
      </c>
      <c r="DJ34" s="80">
        <v>6954</v>
      </c>
      <c r="DK34" s="80">
        <f t="shared" si="21"/>
        <v>1.0874120406567631</v>
      </c>
      <c r="DL34" s="81">
        <f t="shared" si="22"/>
        <v>102.8019198339603</v>
      </c>
      <c r="DM34" s="83">
        <v>164489</v>
      </c>
      <c r="DN34" s="84">
        <v>164023</v>
      </c>
      <c r="DO34" s="17">
        <v>128405</v>
      </c>
      <c r="DP34" s="85">
        <f t="shared" si="23"/>
        <v>0.78062970776161322</v>
      </c>
      <c r="DQ34" s="12">
        <v>7217</v>
      </c>
      <c r="DR34" s="17">
        <v>6229</v>
      </c>
      <c r="DS34" s="84">
        <v>6252</v>
      </c>
      <c r="DT34" s="51">
        <f t="shared" si="24"/>
        <v>86.628793127338227</v>
      </c>
      <c r="DU34" s="51">
        <v>524288</v>
      </c>
      <c r="DV34" s="51">
        <f>VLOOKUP(A34,[2]Sheet1!$A$1:$F$49,6,FALSE)</f>
        <v>236650.34183792467</v>
      </c>
      <c r="DW34" s="51">
        <v>142157</v>
      </c>
      <c r="DX34" s="51">
        <v>100</v>
      </c>
      <c r="DY34" s="86">
        <f t="shared" si="25"/>
        <v>0.60070481578834745</v>
      </c>
      <c r="DZ34" s="87">
        <v>524288</v>
      </c>
      <c r="EA34" s="87">
        <f t="shared" si="60"/>
        <v>236650.34183792467</v>
      </c>
      <c r="EB34" s="87">
        <v>123345</v>
      </c>
      <c r="EC34" s="86">
        <v>1</v>
      </c>
      <c r="ED34" s="86">
        <f t="shared" si="26"/>
        <v>0.52121200857793648</v>
      </c>
      <c r="EE34" s="178">
        <f>VLOOKUP(A34,'[3]County 15 24 population'!$A$1:$J$50,10,FALSE)</f>
        <v>524288</v>
      </c>
      <c r="EF34" s="178">
        <v>236650.34183792467</v>
      </c>
      <c r="EG34" s="178">
        <v>140004</v>
      </c>
      <c r="EH34" s="12">
        <v>100</v>
      </c>
      <c r="EI34" s="12">
        <f t="shared" si="61"/>
        <v>59.160700513961181</v>
      </c>
      <c r="EJ34" s="184">
        <v>446020</v>
      </c>
      <c r="EK34" s="184">
        <v>155803.72123851086</v>
      </c>
      <c r="EL34" s="184">
        <v>59643</v>
      </c>
      <c r="EM34" s="21">
        <v>100</v>
      </c>
      <c r="EN34" s="88">
        <f t="shared" si="27"/>
        <v>0.38280857174583138</v>
      </c>
      <c r="EO34" s="89">
        <v>446020</v>
      </c>
      <c r="EP34" s="89">
        <v>155803.72123851086</v>
      </c>
      <c r="EQ34" s="172">
        <v>51953</v>
      </c>
      <c r="ER34" s="85">
        <v>1</v>
      </c>
      <c r="ES34" s="85">
        <f t="shared" si="28"/>
        <v>0.3334515991467763</v>
      </c>
      <c r="ET34" s="12">
        <v>446020</v>
      </c>
      <c r="EU34" s="12">
        <v>155803.72123851086</v>
      </c>
      <c r="EV34" s="178">
        <v>51454</v>
      </c>
      <c r="EW34" s="12">
        <v>100</v>
      </c>
      <c r="EX34" s="85">
        <f t="shared" si="62"/>
        <v>0.33024885150998456</v>
      </c>
      <c r="EY34" s="21">
        <v>39227</v>
      </c>
      <c r="EZ34" s="21">
        <v>33346</v>
      </c>
      <c r="FA34" s="21">
        <v>100</v>
      </c>
      <c r="FB34" s="21">
        <f t="shared" si="29"/>
        <v>85.0077752568384</v>
      </c>
      <c r="FC34" s="21">
        <f t="shared" si="30"/>
        <v>39227</v>
      </c>
      <c r="FD34" s="21">
        <f>VLOOKUP(A34,'[1]KP 2021'!$A$1:$O$51,6,FALSE)</f>
        <v>36155</v>
      </c>
      <c r="FE34" s="21">
        <v>100</v>
      </c>
      <c r="FF34" s="90">
        <f t="shared" si="31"/>
        <v>0.92168659341779902</v>
      </c>
      <c r="FG34" s="21">
        <v>39227</v>
      </c>
      <c r="FH34" s="179">
        <v>43167</v>
      </c>
      <c r="FI34" s="12">
        <v>100</v>
      </c>
      <c r="FJ34" s="92">
        <f t="shared" si="32"/>
        <v>1.1004410227649324</v>
      </c>
      <c r="FK34" s="75">
        <v>15271.25</v>
      </c>
      <c r="FL34" s="75">
        <v>23114</v>
      </c>
      <c r="FM34" s="75">
        <v>100</v>
      </c>
      <c r="FN34" s="92">
        <f t="shared" si="33"/>
        <v>1.5135630678562659</v>
      </c>
      <c r="FO34" s="76">
        <f t="shared" si="34"/>
        <v>15271.25</v>
      </c>
      <c r="FP34" s="76">
        <f>VLOOKUP(A34,'[1]KP 2021'!$A$1:$O$51,15,FALSE)</f>
        <v>17233</v>
      </c>
      <c r="FQ34" s="92">
        <v>1</v>
      </c>
      <c r="FR34" s="92">
        <f t="shared" si="35"/>
        <v>1.1284603421461898</v>
      </c>
      <c r="FS34" s="12">
        <v>15271.25</v>
      </c>
      <c r="FT34" s="179">
        <v>16520</v>
      </c>
      <c r="FU34" s="93">
        <v>100</v>
      </c>
      <c r="FV34" s="92">
        <f t="shared" si="36"/>
        <v>1.081771302283703</v>
      </c>
      <c r="FW34" s="75">
        <v>4198</v>
      </c>
      <c r="FX34" s="75">
        <v>7642</v>
      </c>
      <c r="FY34" s="75">
        <v>100</v>
      </c>
      <c r="FZ34" s="92">
        <f t="shared" si="37"/>
        <v>1.8203906622201047</v>
      </c>
      <c r="GA34" s="94">
        <f t="shared" si="38"/>
        <v>4198</v>
      </c>
      <c r="GB34" s="76">
        <f>VLOOKUP(A34,'[1]PWID 2021'!$A$1:$F$50,6,FALSE)</f>
        <v>8786</v>
      </c>
      <c r="GC34" s="92">
        <v>1</v>
      </c>
      <c r="GD34" s="92">
        <f t="shared" si="39"/>
        <v>2.0929013816102908</v>
      </c>
      <c r="GE34" s="17">
        <f>VLOOKUP(A34,'[4]KPSE post county TWG'!$A$4:$U$52,16,FALSE)</f>
        <v>4198</v>
      </c>
      <c r="GF34" s="179">
        <v>9722</v>
      </c>
      <c r="GG34" s="76">
        <v>100</v>
      </c>
      <c r="GH34" s="92">
        <f t="shared" si="67"/>
        <v>2.3158646974749879</v>
      </c>
      <c r="GI34" s="75">
        <v>4198</v>
      </c>
      <c r="GJ34" s="76">
        <v>2378</v>
      </c>
      <c r="GK34" s="92">
        <v>1</v>
      </c>
      <c r="GL34" s="92">
        <f t="shared" si="40"/>
        <v>0.56646021915197708</v>
      </c>
      <c r="GM34" s="76">
        <f t="shared" si="41"/>
        <v>4198</v>
      </c>
      <c r="GN34" s="76">
        <v>2894</v>
      </c>
      <c r="GO34" s="92">
        <v>1</v>
      </c>
      <c r="GP34" s="92">
        <f t="shared" si="42"/>
        <v>0.68937589328251547</v>
      </c>
      <c r="GQ34" s="75">
        <v>4198</v>
      </c>
      <c r="GR34" s="76">
        <f>VLOOKUP(A34,[5]Sheet1!$A$1:$B$9,2,FALSE)</f>
        <v>3105</v>
      </c>
      <c r="GS34" s="92">
        <v>1</v>
      </c>
      <c r="GT34" s="92">
        <f t="shared" si="43"/>
        <v>0.73963792282039065</v>
      </c>
      <c r="GU34" s="76">
        <v>1063.5</v>
      </c>
      <c r="GV34" s="17">
        <v>551</v>
      </c>
      <c r="GW34" s="25">
        <v>100</v>
      </c>
      <c r="GX34" s="95">
        <f t="shared" si="44"/>
        <v>0.51810061118946871</v>
      </c>
      <c r="GY34" s="96"/>
      <c r="GZ34" s="96"/>
      <c r="HA34" s="96"/>
      <c r="HB34" s="96"/>
      <c r="HC34" s="76">
        <v>1063.5</v>
      </c>
      <c r="HD34" s="4">
        <v>1109</v>
      </c>
      <c r="HE34" s="25">
        <v>100</v>
      </c>
      <c r="HF34" s="96">
        <f t="shared" si="72"/>
        <v>1.0427832628114715</v>
      </c>
      <c r="HG34" s="12">
        <v>99217</v>
      </c>
      <c r="HH34" s="17">
        <v>21463</v>
      </c>
      <c r="HI34" s="17">
        <v>100</v>
      </c>
      <c r="HK34" s="85">
        <f t="shared" si="63"/>
        <v>0.21632381547517057</v>
      </c>
      <c r="HL34" s="21">
        <v>99217</v>
      </c>
      <c r="HM34" s="21">
        <v>25731</v>
      </c>
      <c r="HN34" s="12"/>
      <c r="HO34" s="21">
        <v>100</v>
      </c>
      <c r="HP34" s="90">
        <f t="shared" si="64"/>
        <v>0.25934063718919137</v>
      </c>
      <c r="HQ34" s="173">
        <v>99217</v>
      </c>
      <c r="HR34" s="17">
        <v>32699</v>
      </c>
      <c r="HS34" s="12"/>
      <c r="HT34" s="17">
        <v>100</v>
      </c>
      <c r="HU34" s="86">
        <f t="shared" si="65"/>
        <v>0.32957053730711472</v>
      </c>
      <c r="HV34" s="12">
        <v>39227</v>
      </c>
      <c r="HW34" s="12">
        <v>4844</v>
      </c>
      <c r="HX34" s="26">
        <f t="shared" si="45"/>
        <v>0.12348637418104877</v>
      </c>
      <c r="HY34" s="12">
        <v>15271.25</v>
      </c>
      <c r="HZ34" s="12">
        <v>1272</v>
      </c>
      <c r="IA34" s="26">
        <f t="shared" si="46"/>
        <v>8.3293770974871076E-2</v>
      </c>
      <c r="IB34" s="12">
        <v>4198</v>
      </c>
      <c r="IC34" s="12">
        <v>24</v>
      </c>
      <c r="ID34" s="26">
        <f t="shared" si="47"/>
        <v>5.717008099094807E-3</v>
      </c>
      <c r="IE34" s="12">
        <v>1063.5</v>
      </c>
      <c r="IF34" s="12"/>
      <c r="IG34" s="51"/>
      <c r="IH34" s="51">
        <f t="shared" si="48"/>
        <v>39227</v>
      </c>
      <c r="II34" s="51">
        <f>VLOOKUP(A34,'[1]Prep 2021'!$A$1:$H$50,2,FALSE)</f>
        <v>4846</v>
      </c>
      <c r="IJ34" s="51"/>
      <c r="IK34" s="51">
        <f t="shared" si="49"/>
        <v>15271.25</v>
      </c>
      <c r="IL34" s="51">
        <f>VLOOKUP(A34,'[1]Prep 2021'!$A$1:$H$50,3,FALSE)</f>
        <v>1295</v>
      </c>
      <c r="IM34" s="51"/>
      <c r="IN34" s="51">
        <f t="shared" si="50"/>
        <v>4198</v>
      </c>
      <c r="IO34" s="51">
        <f>VLOOKUP(A34,'[1]Prep 2021'!$A$1:$H$50,5,FALSE)</f>
        <v>24</v>
      </c>
      <c r="IP34" s="51"/>
      <c r="IQ34" s="51"/>
      <c r="IR34" s="51"/>
      <c r="IS34" s="51"/>
      <c r="IT34" s="12">
        <v>39227</v>
      </c>
      <c r="IU34" s="17">
        <f>VLOOKUP(A34,'[1]Prep all counties'!$A$1:$M$50,8,FALSE)</f>
        <v>8473</v>
      </c>
      <c r="IV34" s="12">
        <f t="shared" si="73"/>
        <v>21.59991842353481</v>
      </c>
      <c r="IW34" s="12">
        <v>15271.25</v>
      </c>
      <c r="IX34" s="17">
        <f>VLOOKUP(A34,'[1]Prep all counties'!$A$1:$M$50,10,FALSE)</f>
        <v>2046</v>
      </c>
      <c r="IY34" s="12">
        <f t="shared" si="74"/>
        <v>13.397724482278791</v>
      </c>
      <c r="IZ34" s="12">
        <v>4198</v>
      </c>
      <c r="JA34" s="17">
        <f>VLOOKUP(A34,'[1]Prep all counties'!$A$1:$M$50,11,FALSE)</f>
        <v>482</v>
      </c>
      <c r="JB34" s="12">
        <f>JA34/IZ34*100</f>
        <v>11.481657932348737</v>
      </c>
      <c r="JC34" s="21">
        <v>1063.5</v>
      </c>
      <c r="JD34" s="97"/>
      <c r="JE34" s="51"/>
      <c r="JF34" s="51">
        <v>236650.34183792467</v>
      </c>
      <c r="JG34" s="51">
        <v>766</v>
      </c>
      <c r="JH34" s="96">
        <f t="shared" si="52"/>
        <v>3.2368429897498834E-3</v>
      </c>
      <c r="JI34" s="51">
        <f t="shared" si="53"/>
        <v>236650.34183792467</v>
      </c>
      <c r="JJ34" s="51">
        <f>VLOOKUP(A34,'[1]Prep 2021'!$A$1:$H$50,8,FALSE)</f>
        <v>3029</v>
      </c>
      <c r="JK34" s="96"/>
      <c r="JL34" s="51">
        <v>236650.34183792467</v>
      </c>
      <c r="JM34" s="51">
        <f>VLOOKUP(A34,[1]PREP2!$A$1:$M$50,7,FALSE)</f>
        <v>3780</v>
      </c>
      <c r="JN34" s="51"/>
      <c r="JO34" s="51">
        <v>1271</v>
      </c>
      <c r="JP34" s="51">
        <v>1540</v>
      </c>
      <c r="JQ34" s="51">
        <v>1607</v>
      </c>
      <c r="JR34" s="51">
        <f t="shared" si="54"/>
        <v>8177</v>
      </c>
      <c r="JS34" s="51">
        <f t="shared" si="66"/>
        <v>9194</v>
      </c>
      <c r="JT34" s="51">
        <f t="shared" si="55"/>
        <v>16388</v>
      </c>
      <c r="JU34" s="96">
        <v>0.99212926975600735</v>
      </c>
      <c r="JV34" s="96">
        <v>0.99838678609265141</v>
      </c>
      <c r="JW34" s="96">
        <v>0.95380441336066557</v>
      </c>
      <c r="JX34" s="26">
        <v>0.99212926975600735</v>
      </c>
      <c r="JY34" s="26">
        <v>0.99052875302014942</v>
      </c>
      <c r="JZ34" s="98">
        <v>0.9447706961912552</v>
      </c>
      <c r="KA34" s="99">
        <v>0.95883848931984461</v>
      </c>
      <c r="KB34" s="100">
        <v>0.99939596174033396</v>
      </c>
      <c r="KC34" s="101">
        <v>94.9</v>
      </c>
      <c r="KD34" s="99">
        <f t="shared" si="56"/>
        <v>0.95883848931984461</v>
      </c>
      <c r="KE34" s="99">
        <v>1.0272010420130679</v>
      </c>
      <c r="KF34" s="99">
        <v>0.32279655315771894</v>
      </c>
      <c r="KG34" s="96">
        <v>1.0965559610443665</v>
      </c>
      <c r="KH34" s="59">
        <v>0.99944913698127069</v>
      </c>
      <c r="KI34" s="102">
        <v>95.2</v>
      </c>
      <c r="KJ34" s="26">
        <f t="shared" si="57"/>
        <v>1.0965559610443665</v>
      </c>
      <c r="KK34" s="26">
        <v>1.0615788830625579</v>
      </c>
      <c r="KL34" s="98">
        <v>0.92384472777709425</v>
      </c>
      <c r="KM34" s="103" t="s">
        <v>62</v>
      </c>
    </row>
    <row r="35" spans="1:299" x14ac:dyDescent="0.35">
      <c r="A35" s="15" t="s">
        <v>30</v>
      </c>
      <c r="B35" s="106">
        <v>2162202</v>
      </c>
      <c r="C35" s="49">
        <v>1077272</v>
      </c>
      <c r="D35" s="49">
        <v>1084835</v>
      </c>
      <c r="E35" s="50">
        <f t="shared" si="0"/>
        <v>993.02843289532507</v>
      </c>
      <c r="F35" s="51">
        <f t="shared" si="1"/>
        <v>1007.0205110686994</v>
      </c>
      <c r="G35" s="52">
        <v>1.1294999999999999</v>
      </c>
      <c r="H35" s="12">
        <v>1868.4245678029597</v>
      </c>
      <c r="I35" s="21">
        <v>6</v>
      </c>
      <c r="J35" s="11">
        <v>1.0809105007190332</v>
      </c>
      <c r="K35" s="21">
        <v>1765.4434864281243</v>
      </c>
      <c r="L35" s="21">
        <f t="shared" si="2"/>
        <v>9</v>
      </c>
      <c r="M35" s="53">
        <v>0.88120498319198903</v>
      </c>
      <c r="N35" s="12">
        <v>1496.4559214669669</v>
      </c>
      <c r="O35" s="54">
        <f t="shared" si="3"/>
        <v>18</v>
      </c>
      <c r="P35" s="55">
        <v>3.7315299999999996E-2</v>
      </c>
      <c r="Q35" s="56">
        <v>2.3401700000000001E-2</v>
      </c>
      <c r="R35" s="57">
        <v>5.1285200000000003E-2</v>
      </c>
      <c r="S35" s="58">
        <v>4.0984804369913669E-2</v>
      </c>
      <c r="T35" s="58">
        <v>2.79301977309005E-2</v>
      </c>
      <c r="U35" s="58">
        <v>5.3819599340880098E-2</v>
      </c>
      <c r="V35" s="55">
        <v>3.4638981247225628E-2</v>
      </c>
      <c r="W35" s="56">
        <v>2.1146884511733299E-2</v>
      </c>
      <c r="X35" s="59">
        <v>4.6043414239634199E-2</v>
      </c>
      <c r="Y35" s="24">
        <v>3.0269085334969841E-2</v>
      </c>
      <c r="Z35" s="24">
        <v>2.4215268267975872E-2</v>
      </c>
      <c r="AA35" s="24">
        <v>9.0359999999999996E-2</v>
      </c>
      <c r="AB35" s="12">
        <v>1868.4245678029597</v>
      </c>
      <c r="AC35" s="12">
        <v>168.83084394667543</v>
      </c>
      <c r="AD35" s="12">
        <v>1699.5937238562842</v>
      </c>
      <c r="AE35" s="60">
        <f t="shared" si="4"/>
        <v>2.6373445410721869E-2</v>
      </c>
      <c r="AF35" s="61">
        <f t="shared" si="5"/>
        <v>2.1098756328577495E-2</v>
      </c>
      <c r="AG35" s="3">
        <f t="shared" si="6"/>
        <v>8.6472840057522662E-2</v>
      </c>
      <c r="AH35" s="21">
        <v>1765.4434864281243</v>
      </c>
      <c r="AI35" s="12">
        <f t="shared" si="7"/>
        <v>152.66291223249436</v>
      </c>
      <c r="AJ35" s="62">
        <f t="shared" si="8"/>
        <v>1612.7805741956299</v>
      </c>
      <c r="AK35" s="60">
        <f t="shared" si="9"/>
        <v>2.5439691107040516E-2</v>
      </c>
      <c r="AL35" s="63">
        <f t="shared" si="10"/>
        <v>2.0351752885632412E-2</v>
      </c>
      <c r="AM35" s="3">
        <f t="shared" si="11"/>
        <v>7.0496398655359116E-2</v>
      </c>
      <c r="AN35" s="12">
        <f t="shared" si="12"/>
        <v>1496.4559214669669</v>
      </c>
      <c r="AO35" s="12">
        <f t="shared" si="13"/>
        <v>105.49475320990807</v>
      </c>
      <c r="AP35" s="62">
        <f t="shared" si="14"/>
        <v>1390.9611682570587</v>
      </c>
      <c r="AQ35" s="5" t="s">
        <v>62</v>
      </c>
      <c r="AR35" s="5"/>
      <c r="AS35" s="5" t="s">
        <v>62</v>
      </c>
      <c r="AT35" s="64">
        <v>46.6</v>
      </c>
      <c r="AU35" s="65">
        <v>41.7</v>
      </c>
      <c r="AV35" s="66">
        <v>51.9</v>
      </c>
      <c r="AW35" s="67">
        <v>32.1</v>
      </c>
      <c r="AX35" s="68">
        <v>47.2</v>
      </c>
      <c r="AY35" s="69">
        <v>9.1</v>
      </c>
      <c r="AZ35" s="65">
        <v>43.4</v>
      </c>
      <c r="BA35" s="66">
        <v>23.8</v>
      </c>
      <c r="BB35" s="70">
        <v>52.4</v>
      </c>
      <c r="BC35" s="71">
        <v>56</v>
      </c>
      <c r="BD35" s="72">
        <v>45.5</v>
      </c>
      <c r="BE35" s="104">
        <v>92.5</v>
      </c>
      <c r="BF35" s="74">
        <v>17708</v>
      </c>
      <c r="BG35" s="12">
        <f t="shared" si="15"/>
        <v>16.43781700443342</v>
      </c>
      <c r="BH35" s="12">
        <v>2706</v>
      </c>
      <c r="BI35" s="12">
        <f t="shared" si="16"/>
        <v>2.5119004299749736</v>
      </c>
      <c r="BJ35" s="17">
        <v>9</v>
      </c>
      <c r="BK35" s="75">
        <v>82</v>
      </c>
      <c r="BL35" s="75">
        <v>18.760353759086641</v>
      </c>
      <c r="BM35" s="75">
        <v>2.8668125859548481</v>
      </c>
      <c r="BN35" s="75">
        <f>VLOOKUP(A35,[1]Sheet6!$A$1:$D$49,2,FALSE)</f>
        <v>68629</v>
      </c>
      <c r="BO35" s="75">
        <v>68098</v>
      </c>
      <c r="BP35" s="75">
        <v>143</v>
      </c>
      <c r="BQ35" s="75">
        <v>12307</v>
      </c>
      <c r="BR35" s="75">
        <v>12450</v>
      </c>
      <c r="BS35" s="75">
        <v>1681</v>
      </c>
      <c r="BT35" s="76">
        <v>18.215335996137473</v>
      </c>
      <c r="BU35" s="76">
        <v>20.674772125415149</v>
      </c>
      <c r="BV35" s="76"/>
      <c r="BW35" s="76"/>
      <c r="BX35" s="76">
        <v>72018</v>
      </c>
      <c r="BY35" s="76">
        <v>71488</v>
      </c>
      <c r="BZ35" s="76">
        <v>276</v>
      </c>
      <c r="CA35" s="76">
        <v>11193</v>
      </c>
      <c r="CB35" s="76">
        <v>11469</v>
      </c>
      <c r="CC35" s="76">
        <v>21361</v>
      </c>
      <c r="CD35" s="76">
        <v>16.043252014324082</v>
      </c>
      <c r="CE35" s="76">
        <v>45.923791405550581</v>
      </c>
      <c r="CF35" s="75">
        <f t="shared" si="17"/>
        <v>76232</v>
      </c>
      <c r="CG35" s="2">
        <f t="shared" si="17"/>
        <v>68741</v>
      </c>
      <c r="CH35" s="2">
        <v>108</v>
      </c>
      <c r="CI35" s="2">
        <v>8314</v>
      </c>
      <c r="CJ35" s="75">
        <f t="shared" si="18"/>
        <v>8422</v>
      </c>
      <c r="CK35" s="2">
        <f>VLOOKUP(A35,'[1]KP 2021'!$A$1:$AK$51,37)</f>
        <v>22211</v>
      </c>
      <c r="CL35" s="77">
        <f t="shared" si="58"/>
        <v>0.12251785688308288</v>
      </c>
      <c r="CM35" s="77">
        <f t="shared" si="59"/>
        <v>0.44562924601038684</v>
      </c>
      <c r="CN35" s="17">
        <v>184999</v>
      </c>
      <c r="CO35" s="17">
        <v>71221</v>
      </c>
      <c r="CP35" s="17">
        <v>113778</v>
      </c>
      <c r="CQ35" s="12">
        <v>61.501954064616569</v>
      </c>
      <c r="CR35" s="78">
        <v>13.4</v>
      </c>
      <c r="CS35" s="79">
        <v>22.2746</v>
      </c>
      <c r="CT35" s="79">
        <v>12.493102689600001</v>
      </c>
      <c r="CU35" s="79">
        <v>19.147600000000001</v>
      </c>
      <c r="CV35" s="80">
        <v>78781</v>
      </c>
      <c r="CW35" s="80">
        <v>68349</v>
      </c>
      <c r="CX35" s="80">
        <v>64024</v>
      </c>
      <c r="CY35" s="81">
        <f t="shared" si="19"/>
        <v>81.268326119241948</v>
      </c>
      <c r="CZ35" s="80">
        <v>2296.9161795618752</v>
      </c>
      <c r="DA35" s="80">
        <v>2435</v>
      </c>
      <c r="DB35" s="80">
        <v>2282</v>
      </c>
      <c r="DC35" s="80"/>
      <c r="DD35" s="80">
        <v>72018</v>
      </c>
      <c r="DE35" s="80">
        <v>71488</v>
      </c>
      <c r="DF35" s="80">
        <v>72413</v>
      </c>
      <c r="DG35" s="82">
        <f t="shared" si="20"/>
        <v>1.0054847399261295</v>
      </c>
      <c r="DH35" s="80">
        <v>2469.5738879610703</v>
      </c>
      <c r="DI35" s="80">
        <v>2048</v>
      </c>
      <c r="DJ35" s="80">
        <v>2027</v>
      </c>
      <c r="DK35" s="80">
        <f t="shared" si="21"/>
        <v>0.82078937175414168</v>
      </c>
      <c r="DL35" s="81">
        <f t="shared" si="22"/>
        <v>99.350599743490847</v>
      </c>
      <c r="DM35" s="83">
        <v>76232</v>
      </c>
      <c r="DN35" s="84">
        <v>68741</v>
      </c>
      <c r="DO35" s="17">
        <v>64266</v>
      </c>
      <c r="DP35" s="85">
        <f t="shared" si="23"/>
        <v>0.8430317976702697</v>
      </c>
      <c r="DQ35" s="12">
        <v>2141.6466529452882</v>
      </c>
      <c r="DR35" s="17">
        <v>1815</v>
      </c>
      <c r="DS35" s="84">
        <v>1792</v>
      </c>
      <c r="DT35" s="51">
        <f t="shared" si="24"/>
        <v>83.673933677881067</v>
      </c>
      <c r="DU35" s="51">
        <v>237914</v>
      </c>
      <c r="DV35" s="51">
        <f>VLOOKUP(A35,[2]Sheet1!$A$1:$F$49,6,FALSE)</f>
        <v>125261.61433146652</v>
      </c>
      <c r="DW35" s="51">
        <v>55989</v>
      </c>
      <c r="DX35" s="51">
        <v>100</v>
      </c>
      <c r="DY35" s="86">
        <f t="shared" si="25"/>
        <v>0.44697651630005542</v>
      </c>
      <c r="DZ35" s="87">
        <v>237914</v>
      </c>
      <c r="EA35" s="87">
        <f t="shared" si="60"/>
        <v>125261.61433146652</v>
      </c>
      <c r="EB35" s="87">
        <v>57284</v>
      </c>
      <c r="EC35" s="86">
        <v>1</v>
      </c>
      <c r="ED35" s="86">
        <f t="shared" si="26"/>
        <v>0.45731487898930812</v>
      </c>
      <c r="EE35" s="178">
        <f>VLOOKUP(A35,'[3]County 15 24 population'!$A$1:$J$50,10,FALSE)</f>
        <v>237914</v>
      </c>
      <c r="EF35" s="178">
        <v>125261.61433146652</v>
      </c>
      <c r="EG35" s="178">
        <v>57107</v>
      </c>
      <c r="EH35" s="12">
        <v>100</v>
      </c>
      <c r="EI35" s="12">
        <f t="shared" si="61"/>
        <v>45.590183636691606</v>
      </c>
      <c r="EJ35" s="184">
        <v>243750</v>
      </c>
      <c r="EK35" s="184">
        <v>102377.65222323692</v>
      </c>
      <c r="EL35" s="184">
        <v>35355</v>
      </c>
      <c r="EM35" s="21">
        <v>100</v>
      </c>
      <c r="EN35" s="88">
        <f t="shared" si="27"/>
        <v>0.34533903866937266</v>
      </c>
      <c r="EO35" s="89">
        <v>243750</v>
      </c>
      <c r="EP35" s="89">
        <v>102377.65222323692</v>
      </c>
      <c r="EQ35" s="172">
        <v>32153</v>
      </c>
      <c r="ER35" s="85">
        <v>1</v>
      </c>
      <c r="ES35" s="85">
        <f t="shared" si="28"/>
        <v>0.31406268166698742</v>
      </c>
      <c r="ET35" s="12">
        <v>243750</v>
      </c>
      <c r="EU35" s="12">
        <v>102377.65222323692</v>
      </c>
      <c r="EV35" s="178">
        <v>27347</v>
      </c>
      <c r="EW35" s="12">
        <v>100</v>
      </c>
      <c r="EX35" s="85">
        <f t="shared" si="62"/>
        <v>0.2671188428932636</v>
      </c>
      <c r="EY35" s="21">
        <v>17708</v>
      </c>
      <c r="EZ35" s="21">
        <v>10034</v>
      </c>
      <c r="FA35" s="21">
        <v>100</v>
      </c>
      <c r="FB35" s="21">
        <f t="shared" si="29"/>
        <v>56.663654845267672</v>
      </c>
      <c r="FC35" s="21">
        <f t="shared" si="30"/>
        <v>17708</v>
      </c>
      <c r="FD35" s="21">
        <f>VLOOKUP(A35,'[1]KP 2021'!$A$1:$O$51,6,FALSE)</f>
        <v>20615</v>
      </c>
      <c r="FE35" s="21">
        <v>100</v>
      </c>
      <c r="FF35" s="90">
        <f t="shared" si="31"/>
        <v>1.1641630901287554</v>
      </c>
      <c r="FG35" s="21">
        <v>17708</v>
      </c>
      <c r="FH35" s="179">
        <v>16754</v>
      </c>
      <c r="FI35" s="12">
        <v>100</v>
      </c>
      <c r="FJ35" s="92">
        <f t="shared" si="32"/>
        <v>0.94612604472554773</v>
      </c>
      <c r="FK35" s="75">
        <v>2706</v>
      </c>
      <c r="FL35" s="75">
        <v>2852</v>
      </c>
      <c r="FM35" s="75">
        <v>100</v>
      </c>
      <c r="FN35" s="92">
        <f t="shared" si="33"/>
        <v>1.0539541759053954</v>
      </c>
      <c r="FO35" s="76">
        <f t="shared" si="34"/>
        <v>2706</v>
      </c>
      <c r="FP35" s="76">
        <f>VLOOKUP(A35,'[1]KP 2021'!$A$1:$O$51,15,FALSE)</f>
        <v>5269</v>
      </c>
      <c r="FQ35" s="92">
        <v>1</v>
      </c>
      <c r="FR35" s="92">
        <f t="shared" si="35"/>
        <v>1.9471544715447155</v>
      </c>
      <c r="FS35" s="12">
        <v>2706</v>
      </c>
      <c r="FT35" s="179">
        <v>4947</v>
      </c>
      <c r="FU35" s="93">
        <v>100</v>
      </c>
      <c r="FV35" s="92">
        <f t="shared" si="36"/>
        <v>1.8281596452328159</v>
      </c>
      <c r="FW35" s="75">
        <v>9</v>
      </c>
      <c r="FX35" s="75">
        <v>0</v>
      </c>
      <c r="FY35" s="75">
        <v>100</v>
      </c>
      <c r="FZ35" s="92">
        <f t="shared" si="37"/>
        <v>0</v>
      </c>
      <c r="GA35" s="94">
        <f t="shared" si="38"/>
        <v>9</v>
      </c>
      <c r="GB35" s="76">
        <f>VLOOKUP(A35,'[1]PWID 2021'!$A$1:$F$50,6,FALSE)</f>
        <v>0</v>
      </c>
      <c r="GC35" s="92">
        <v>1</v>
      </c>
      <c r="GD35" s="92">
        <f t="shared" si="39"/>
        <v>0</v>
      </c>
      <c r="GE35" s="17">
        <f>VLOOKUP(A35,'[4]KPSE post county TWG'!$A$4:$U$52,16,FALSE)</f>
        <v>9</v>
      </c>
      <c r="GF35" s="179">
        <v>16</v>
      </c>
      <c r="GG35" s="76">
        <v>100</v>
      </c>
      <c r="GH35" s="92">
        <f t="shared" si="67"/>
        <v>1.7777777777777777</v>
      </c>
      <c r="GI35" s="75">
        <v>9</v>
      </c>
      <c r="GJ35" s="76">
        <v>0</v>
      </c>
      <c r="GK35" s="92">
        <v>1</v>
      </c>
      <c r="GL35" s="92">
        <f t="shared" si="40"/>
        <v>0</v>
      </c>
      <c r="GM35" s="76">
        <f t="shared" si="41"/>
        <v>9</v>
      </c>
      <c r="GN35" s="76">
        <v>0</v>
      </c>
      <c r="GO35" s="92">
        <v>1</v>
      </c>
      <c r="GP35" s="92">
        <f t="shared" si="42"/>
        <v>0</v>
      </c>
      <c r="GQ35" s="75">
        <v>9</v>
      </c>
      <c r="GR35" s="76">
        <v>0</v>
      </c>
      <c r="GS35" s="92">
        <v>1</v>
      </c>
      <c r="GT35" s="92">
        <f t="shared" si="43"/>
        <v>0</v>
      </c>
      <c r="GU35" s="76">
        <v>82</v>
      </c>
      <c r="GV35" s="17">
        <v>0</v>
      </c>
      <c r="GW35" s="25">
        <v>100</v>
      </c>
      <c r="GX35" s="95">
        <f t="shared" si="44"/>
        <v>0</v>
      </c>
      <c r="GY35" s="96"/>
      <c r="GZ35" s="96"/>
      <c r="HA35" s="96"/>
      <c r="HB35" s="96"/>
      <c r="HC35" s="76">
        <v>82</v>
      </c>
      <c r="HD35" s="4">
        <v>73</v>
      </c>
      <c r="HE35" s="25">
        <v>100</v>
      </c>
      <c r="HF35" s="96">
        <f t="shared" si="72"/>
        <v>0.8902439024390244</v>
      </c>
      <c r="HG35" s="12">
        <v>53254</v>
      </c>
      <c r="HH35" s="17">
        <v>3597</v>
      </c>
      <c r="HI35" s="17">
        <v>100</v>
      </c>
      <c r="HK35" s="85">
        <f t="shared" si="63"/>
        <v>6.7544222030270024E-2</v>
      </c>
      <c r="HL35" s="21">
        <v>53254</v>
      </c>
      <c r="HM35" s="21">
        <v>3641</v>
      </c>
      <c r="HN35" s="12"/>
      <c r="HO35" s="21">
        <v>100</v>
      </c>
      <c r="HP35" s="90">
        <f t="shared" si="64"/>
        <v>6.8370451045930827E-2</v>
      </c>
      <c r="HQ35" s="173">
        <v>53254</v>
      </c>
      <c r="HR35" s="17">
        <v>3942</v>
      </c>
      <c r="HS35" s="12"/>
      <c r="HT35" s="17">
        <v>100</v>
      </c>
      <c r="HU35" s="86">
        <f t="shared" si="65"/>
        <v>7.4022608630337633E-2</v>
      </c>
      <c r="HV35" s="12">
        <v>17708</v>
      </c>
      <c r="HW35" s="12">
        <v>1358</v>
      </c>
      <c r="HX35" s="26">
        <f t="shared" si="45"/>
        <v>7.6688502371809353E-2</v>
      </c>
      <c r="HY35" s="12">
        <v>2706</v>
      </c>
      <c r="HZ35" s="12">
        <v>170</v>
      </c>
      <c r="IA35" s="26">
        <f t="shared" si="46"/>
        <v>6.2823355506282333E-2</v>
      </c>
      <c r="IB35" s="12">
        <v>9</v>
      </c>
      <c r="IC35" s="12">
        <v>10</v>
      </c>
      <c r="ID35" s="26">
        <f t="shared" si="47"/>
        <v>1.1111111111111112</v>
      </c>
      <c r="IE35" s="12">
        <v>82</v>
      </c>
      <c r="IF35" s="12"/>
      <c r="IG35" s="51"/>
      <c r="IH35" s="51">
        <f t="shared" si="48"/>
        <v>17708</v>
      </c>
      <c r="II35" s="51">
        <f>VLOOKUP(A35,'[1]Prep 2021'!$A$1:$H$50,2,FALSE)</f>
        <v>1376</v>
      </c>
      <c r="IJ35" s="51"/>
      <c r="IK35" s="51">
        <f t="shared" si="49"/>
        <v>2706</v>
      </c>
      <c r="IL35" s="51">
        <f>VLOOKUP(A35,'[1]Prep 2021'!$A$1:$H$50,3,FALSE)</f>
        <v>177</v>
      </c>
      <c r="IM35" s="51"/>
      <c r="IN35" s="51">
        <f t="shared" si="50"/>
        <v>9</v>
      </c>
      <c r="IO35" s="51">
        <f>VLOOKUP(A35,'[1]Prep 2021'!$A$1:$H$50,5,FALSE)</f>
        <v>10</v>
      </c>
      <c r="IP35" s="51"/>
      <c r="IQ35" s="51"/>
      <c r="IR35" s="51"/>
      <c r="IS35" s="51"/>
      <c r="IT35" s="12">
        <v>17708</v>
      </c>
      <c r="IU35" s="17">
        <f>VLOOKUP(A35,'[1]Prep all counties'!$A$1:$M$50,8,FALSE)</f>
        <v>1986</v>
      </c>
      <c r="IV35" s="12">
        <f t="shared" si="73"/>
        <v>11.215269934492884</v>
      </c>
      <c r="IW35" s="12">
        <v>2706</v>
      </c>
      <c r="IX35" s="17">
        <f>VLOOKUP(A35,'[1]Prep all counties'!$A$1:$M$50,10,FALSE)</f>
        <v>182</v>
      </c>
      <c r="IY35" s="12">
        <f t="shared" si="74"/>
        <v>6.7257945306725802</v>
      </c>
      <c r="IZ35" s="12">
        <v>9</v>
      </c>
      <c r="JA35" s="17">
        <f>VLOOKUP(A35,'[1]Prep all counties'!$A$1:$M$50,11,FALSE)</f>
        <v>7</v>
      </c>
      <c r="JB35" s="12">
        <v>100</v>
      </c>
      <c r="JC35" s="21">
        <v>82</v>
      </c>
      <c r="JD35" s="97"/>
      <c r="JE35" s="51"/>
      <c r="JF35" s="51">
        <v>125261.61433146652</v>
      </c>
      <c r="JG35" s="51">
        <v>8</v>
      </c>
      <c r="JH35" s="96">
        <f t="shared" si="52"/>
        <v>6.3866333215460949E-5</v>
      </c>
      <c r="JI35" s="51">
        <f t="shared" si="53"/>
        <v>125261.61433146652</v>
      </c>
      <c r="JJ35" s="51">
        <f>VLOOKUP(A35,'[1]Prep 2021'!$A$1:$H$50,8,FALSE)</f>
        <v>421</v>
      </c>
      <c r="JK35" s="96"/>
      <c r="JL35" s="51">
        <v>125261.61433146652</v>
      </c>
      <c r="JM35" s="51">
        <f>VLOOKUP(A35,[1]PREP2!$A$1:$M$50,7,FALSE)</f>
        <v>890</v>
      </c>
      <c r="JN35" s="51"/>
      <c r="JO35" s="51">
        <v>468</v>
      </c>
      <c r="JP35" s="51">
        <v>1098</v>
      </c>
      <c r="JQ35" s="51">
        <v>647</v>
      </c>
      <c r="JR35" s="51">
        <f t="shared" si="54"/>
        <v>2014</v>
      </c>
      <c r="JS35" s="51">
        <f t="shared" si="66"/>
        <v>1984</v>
      </c>
      <c r="JT35" s="51">
        <f t="shared" si="55"/>
        <v>3712</v>
      </c>
      <c r="JU35" s="96">
        <v>0.72254000491638182</v>
      </c>
      <c r="JV35" s="96">
        <v>0.99962163312601982</v>
      </c>
      <c r="JW35" s="96">
        <v>1.0381822052944099</v>
      </c>
      <c r="JX35" s="26">
        <v>0.72254000491638182</v>
      </c>
      <c r="JY35" s="26">
        <v>0.72226661971339601</v>
      </c>
      <c r="JZ35" s="98">
        <v>0.74984435206459232</v>
      </c>
      <c r="KA35" s="99">
        <v>0.92584051741305529</v>
      </c>
      <c r="KB35" s="100">
        <v>0.99963750056640532</v>
      </c>
      <c r="KC35" s="101">
        <v>94.6</v>
      </c>
      <c r="KD35" s="99">
        <f t="shared" si="56"/>
        <v>0.92584051741305529</v>
      </c>
      <c r="KE35" s="99">
        <v>0.66993327246206158</v>
      </c>
      <c r="KF35" s="99">
        <v>0.17836240767897732</v>
      </c>
      <c r="KG35" s="96">
        <v>0.91125056489950229</v>
      </c>
      <c r="KH35" s="59">
        <v>0.99976081756903679</v>
      </c>
      <c r="KI35" s="102">
        <v>95.1</v>
      </c>
      <c r="KJ35" s="26">
        <f t="shared" si="57"/>
        <v>0.91125056489950229</v>
      </c>
      <c r="KK35" s="26">
        <v>0.78358821809467549</v>
      </c>
      <c r="KL35" s="98">
        <v>0.49235223951706597</v>
      </c>
      <c r="KM35" s="103" t="s">
        <v>60</v>
      </c>
    </row>
    <row r="36" spans="1:299" x14ac:dyDescent="0.35">
      <c r="A36" s="14" t="s">
        <v>31</v>
      </c>
      <c r="B36" s="48">
        <v>885711</v>
      </c>
      <c r="C36" s="49">
        <v>441259</v>
      </c>
      <c r="D36" s="49">
        <v>444430</v>
      </c>
      <c r="E36" s="50">
        <f t="shared" si="0"/>
        <v>992.86501811308869</v>
      </c>
      <c r="F36" s="51">
        <f t="shared" si="1"/>
        <v>1007.186255691102</v>
      </c>
      <c r="G36" s="52">
        <v>0.86349999999999993</v>
      </c>
      <c r="H36" s="12">
        <v>557.17434967156578</v>
      </c>
      <c r="I36" s="21">
        <v>22</v>
      </c>
      <c r="J36" s="11">
        <v>0.79725845772988824</v>
      </c>
      <c r="K36" s="21">
        <v>512.54486464456545</v>
      </c>
      <c r="L36" s="21">
        <f t="shared" si="2"/>
        <v>16</v>
      </c>
      <c r="M36" s="53">
        <v>0.84641678173478296</v>
      </c>
      <c r="N36" s="12">
        <v>555.17399365312383</v>
      </c>
      <c r="O36" s="54">
        <f t="shared" si="3"/>
        <v>20</v>
      </c>
      <c r="P36" s="55">
        <v>2.9703199999999999E-2</v>
      </c>
      <c r="Q36" s="56">
        <v>2.1300699999999999E-2</v>
      </c>
      <c r="R36" s="57">
        <v>3.8136400000000001E-2</v>
      </c>
      <c r="S36" s="58">
        <v>2.7558956138518501E-2</v>
      </c>
      <c r="T36" s="58">
        <v>1.9549537302467199E-2</v>
      </c>
      <c r="U36" s="58">
        <v>3.54732730985396E-2</v>
      </c>
      <c r="V36" s="55">
        <v>2.7884913550638095E-2</v>
      </c>
      <c r="W36" s="56">
        <v>1.6848317450410301E-2</v>
      </c>
      <c r="X36" s="59">
        <v>3.7289012675132203E-2</v>
      </c>
      <c r="Y36" s="24">
        <v>2.9070941851383016E-2</v>
      </c>
      <c r="Z36" s="24">
        <v>2.3256753481106413E-2</v>
      </c>
      <c r="AA36" s="24">
        <v>6.9080000000000003E-2</v>
      </c>
      <c r="AB36" s="12">
        <v>557.17434967156578</v>
      </c>
      <c r="AC36" s="12">
        <v>38.489604075311767</v>
      </c>
      <c r="AD36" s="12">
        <v>518.68474559625406</v>
      </c>
      <c r="AE36" s="60">
        <f t="shared" si="4"/>
        <v>2.8929196509572399E-2</v>
      </c>
      <c r="AF36" s="61">
        <f t="shared" si="5"/>
        <v>2.3143357207657918E-2</v>
      </c>
      <c r="AG36" s="3">
        <f t="shared" si="6"/>
        <v>6.3780676618391055E-2</v>
      </c>
      <c r="AH36" s="21">
        <v>512.54486464456545</v>
      </c>
      <c r="AI36" s="12">
        <f t="shared" si="7"/>
        <v>32.690458264312042</v>
      </c>
      <c r="AJ36" s="62">
        <f t="shared" si="8"/>
        <v>479.85440638025341</v>
      </c>
      <c r="AK36" s="60">
        <f t="shared" si="9"/>
        <v>3.0353932430083302E-2</v>
      </c>
      <c r="AL36" s="63">
        <f t="shared" si="10"/>
        <v>2.4283145944066643E-2</v>
      </c>
      <c r="AM36" s="3">
        <f t="shared" si="11"/>
        <v>6.7713342538782639E-2</v>
      </c>
      <c r="AN36" s="12">
        <f t="shared" si="12"/>
        <v>555.17399365312383</v>
      </c>
      <c r="AO36" s="12">
        <f t="shared" si="13"/>
        <v>37.592686800857912</v>
      </c>
      <c r="AP36" s="62">
        <f t="shared" si="14"/>
        <v>517.58130685226593</v>
      </c>
      <c r="AQ36" s="5" t="s">
        <v>60</v>
      </c>
      <c r="AR36" s="5"/>
      <c r="AS36" s="5" t="s">
        <v>60</v>
      </c>
      <c r="AT36" s="64">
        <v>35.1</v>
      </c>
      <c r="AU36" s="65">
        <v>29.1</v>
      </c>
      <c r="AV36" s="66">
        <v>41.5</v>
      </c>
      <c r="AW36" s="67">
        <v>24.5</v>
      </c>
      <c r="AX36" s="68">
        <v>40.1</v>
      </c>
      <c r="AY36" s="69">
        <v>8.6999999999999993</v>
      </c>
      <c r="AZ36" s="65">
        <v>44.5</v>
      </c>
      <c r="BA36" s="66">
        <v>25.8</v>
      </c>
      <c r="BB36" s="70">
        <v>57</v>
      </c>
      <c r="BC36" s="71">
        <v>63.5</v>
      </c>
      <c r="BD36" s="72">
        <v>45.8</v>
      </c>
      <c r="BE36" s="104">
        <v>90.5</v>
      </c>
      <c r="BF36" s="74">
        <v>2957</v>
      </c>
      <c r="BG36" s="12">
        <f t="shared" si="15"/>
        <v>6.701279747268611</v>
      </c>
      <c r="BH36" s="17">
        <v>514</v>
      </c>
      <c r="BI36" s="12">
        <f t="shared" si="16"/>
        <v>1.164848762291534</v>
      </c>
      <c r="BJ36" s="17">
        <v>661</v>
      </c>
      <c r="BK36" s="75" t="s">
        <v>230</v>
      </c>
      <c r="BL36" s="75">
        <v>7.2135329871566789</v>
      </c>
      <c r="BM36" s="75">
        <v>1.2538910907671739</v>
      </c>
      <c r="BN36" s="75">
        <f>VLOOKUP(A36,[1]Sheet6!$A$1:$D$49,2,FALSE)</f>
        <v>24573</v>
      </c>
      <c r="BO36" s="75">
        <v>21179</v>
      </c>
      <c r="BP36" s="75">
        <v>219</v>
      </c>
      <c r="BQ36" s="75">
        <v>6870</v>
      </c>
      <c r="BR36" s="75">
        <v>7089</v>
      </c>
      <c r="BS36" s="75">
        <v>1221</v>
      </c>
      <c r="BT36" s="76">
        <v>34.670122756394584</v>
      </c>
      <c r="BU36" s="76">
        <v>40.6416589230694</v>
      </c>
      <c r="BV36" s="76"/>
      <c r="BW36" s="76"/>
      <c r="BX36" s="76">
        <v>26090</v>
      </c>
      <c r="BY36" s="76">
        <v>23688</v>
      </c>
      <c r="BZ36" s="76">
        <v>288</v>
      </c>
      <c r="CA36" s="76">
        <v>5493</v>
      </c>
      <c r="CB36" s="76">
        <v>5781</v>
      </c>
      <c r="CC36" s="76">
        <v>8297</v>
      </c>
      <c r="CD36" s="76">
        <v>24.404761904761905</v>
      </c>
      <c r="CE36" s="76">
        <v>59.430935494765279</v>
      </c>
      <c r="CF36" s="75">
        <f t="shared" si="17"/>
        <v>26798</v>
      </c>
      <c r="CG36" s="2">
        <f t="shared" si="17"/>
        <v>21796</v>
      </c>
      <c r="CH36" s="2">
        <v>121</v>
      </c>
      <c r="CI36" s="2">
        <v>4409</v>
      </c>
      <c r="CJ36" s="75">
        <f t="shared" si="18"/>
        <v>4530</v>
      </c>
      <c r="CK36" s="2">
        <f>VLOOKUP(A36,'[1]KP 2021'!$A$1:$AK$51,37)</f>
        <v>8684</v>
      </c>
      <c r="CL36" s="77">
        <f t="shared" si="58"/>
        <v>0.20783630023857588</v>
      </c>
      <c r="CM36" s="77">
        <f t="shared" si="59"/>
        <v>0.60625802899614611</v>
      </c>
      <c r="CN36" s="17">
        <v>99734</v>
      </c>
      <c r="CO36" s="17">
        <v>37783</v>
      </c>
      <c r="CP36" s="17">
        <v>61951</v>
      </c>
      <c r="CQ36" s="12">
        <v>62.116229169591108</v>
      </c>
      <c r="CR36" s="78">
        <v>15.9</v>
      </c>
      <c r="CS36" s="79">
        <v>21.700320000000001</v>
      </c>
      <c r="CT36" s="79">
        <v>9.4003771506000007</v>
      </c>
      <c r="CU36" s="79">
        <v>19.036360000000002</v>
      </c>
      <c r="CV36" s="80">
        <v>37966</v>
      </c>
      <c r="CW36" s="80">
        <v>20447</v>
      </c>
      <c r="CX36" s="80">
        <v>20872</v>
      </c>
      <c r="CY36" s="81">
        <f t="shared" si="19"/>
        <v>54.975504398672491</v>
      </c>
      <c r="CZ36" s="80">
        <v>590.92800251902088</v>
      </c>
      <c r="DA36" s="80">
        <v>620</v>
      </c>
      <c r="DB36" s="80">
        <v>515</v>
      </c>
      <c r="DC36" s="80"/>
      <c r="DD36" s="80">
        <v>26090</v>
      </c>
      <c r="DE36" s="80">
        <v>23688</v>
      </c>
      <c r="DF36" s="80">
        <v>22648</v>
      </c>
      <c r="DG36" s="82">
        <f t="shared" si="20"/>
        <v>0.86807205825986966</v>
      </c>
      <c r="DH36" s="80">
        <v>655.99622056673343</v>
      </c>
      <c r="DI36" s="80">
        <v>401</v>
      </c>
      <c r="DJ36" s="80">
        <v>438</v>
      </c>
      <c r="DK36" s="80">
        <f t="shared" si="21"/>
        <v>0.66768677359390816</v>
      </c>
      <c r="DL36" s="81">
        <f t="shared" si="22"/>
        <v>87.151056948502472</v>
      </c>
      <c r="DM36" s="83">
        <v>26798</v>
      </c>
      <c r="DN36" s="84">
        <v>21796</v>
      </c>
      <c r="DO36" s="17">
        <v>20482</v>
      </c>
      <c r="DP36" s="85">
        <f t="shared" si="23"/>
        <v>0.76431076946040755</v>
      </c>
      <c r="DQ36" s="12">
        <v>679.87209293262072</v>
      </c>
      <c r="DR36" s="17">
        <v>353</v>
      </c>
      <c r="DS36" s="84">
        <v>413</v>
      </c>
      <c r="DT36" s="51">
        <f t="shared" si="24"/>
        <v>60.746720492457499</v>
      </c>
      <c r="DU36" s="51">
        <v>101196</v>
      </c>
      <c r="DV36" s="51">
        <f>VLOOKUP(A36,[2]Sheet1!$A$1:$F$49,6,FALSE)</f>
        <v>51597.711288367333</v>
      </c>
      <c r="DW36" s="51">
        <v>8757</v>
      </c>
      <c r="DX36" s="51">
        <v>100</v>
      </c>
      <c r="DY36" s="86">
        <f t="shared" si="25"/>
        <v>0.16971683009463753</v>
      </c>
      <c r="DZ36" s="87">
        <v>101196</v>
      </c>
      <c r="EA36" s="87">
        <f t="shared" si="60"/>
        <v>51597.711288367333</v>
      </c>
      <c r="EB36" s="87">
        <v>10785</v>
      </c>
      <c r="EC36" s="86">
        <v>1</v>
      </c>
      <c r="ED36" s="86">
        <f t="shared" si="26"/>
        <v>0.20902089900315929</v>
      </c>
      <c r="EE36" s="178">
        <f>VLOOKUP(A36,'[3]County 15 24 population'!$A$1:$J$50,10,FALSE)</f>
        <v>101196</v>
      </c>
      <c r="EF36" s="178">
        <v>51597.711288367333</v>
      </c>
      <c r="EG36" s="178">
        <v>13241</v>
      </c>
      <c r="EH36" s="12">
        <v>100</v>
      </c>
      <c r="EI36" s="12">
        <f t="shared" si="61"/>
        <v>25.66199094762014</v>
      </c>
      <c r="EJ36" s="184">
        <v>104029</v>
      </c>
      <c r="EK36" s="184">
        <v>41197.701080552019</v>
      </c>
      <c r="EL36" s="184">
        <v>5973</v>
      </c>
      <c r="EM36" s="21">
        <v>100</v>
      </c>
      <c r="EN36" s="88">
        <f t="shared" si="27"/>
        <v>0.14498381810968677</v>
      </c>
      <c r="EO36" s="89">
        <v>104029</v>
      </c>
      <c r="EP36" s="89">
        <v>41197.701080552019</v>
      </c>
      <c r="EQ36" s="172">
        <v>5596</v>
      </c>
      <c r="ER36" s="85">
        <v>1</v>
      </c>
      <c r="ES36" s="85">
        <f t="shared" si="28"/>
        <v>0.13583282205622085</v>
      </c>
      <c r="ET36" s="12">
        <v>104029</v>
      </c>
      <c r="EU36" s="12">
        <v>41197.701080552019</v>
      </c>
      <c r="EV36" s="178">
        <v>4667</v>
      </c>
      <c r="EW36" s="12">
        <v>100</v>
      </c>
      <c r="EX36" s="85">
        <f t="shared" si="62"/>
        <v>0.11328302011014703</v>
      </c>
      <c r="EY36" s="21">
        <v>2957</v>
      </c>
      <c r="EZ36" s="21">
        <v>0</v>
      </c>
      <c r="FA36" s="21">
        <v>100</v>
      </c>
      <c r="FB36" s="21">
        <f t="shared" si="29"/>
        <v>0</v>
      </c>
      <c r="FC36" s="21">
        <f t="shared" si="30"/>
        <v>2957</v>
      </c>
      <c r="FD36" s="21">
        <f>VLOOKUP(A36,'[1]KP 2021'!$A$1:$O$51,6,FALSE)</f>
        <v>0</v>
      </c>
      <c r="FE36" s="21">
        <v>100</v>
      </c>
      <c r="FF36" s="90">
        <f t="shared" si="31"/>
        <v>0</v>
      </c>
      <c r="FG36" s="21">
        <v>2957</v>
      </c>
      <c r="FH36" s="179">
        <v>2471</v>
      </c>
      <c r="FI36" s="12">
        <v>100</v>
      </c>
      <c r="FJ36" s="92">
        <f t="shared" si="32"/>
        <v>0.83564423402096721</v>
      </c>
      <c r="FK36" s="75">
        <v>514</v>
      </c>
      <c r="FL36" s="75">
        <v>0</v>
      </c>
      <c r="FM36" s="75">
        <v>100</v>
      </c>
      <c r="FN36" s="92">
        <f t="shared" si="33"/>
        <v>0</v>
      </c>
      <c r="FO36" s="76">
        <f t="shared" si="34"/>
        <v>514</v>
      </c>
      <c r="FP36" s="76">
        <f>VLOOKUP(A36,'[1]KP 2021'!$A$1:$O$51,15,FALSE)</f>
        <v>0</v>
      </c>
      <c r="FQ36" s="92">
        <v>1</v>
      </c>
      <c r="FR36" s="92">
        <f t="shared" si="35"/>
        <v>0</v>
      </c>
      <c r="FS36" s="12">
        <v>514</v>
      </c>
      <c r="FT36" s="179">
        <v>34</v>
      </c>
      <c r="FU36" s="93">
        <v>100</v>
      </c>
      <c r="FV36" s="92">
        <f t="shared" si="36"/>
        <v>6.6147859922178989E-2</v>
      </c>
      <c r="FW36" s="75">
        <v>661</v>
      </c>
      <c r="FX36" s="75">
        <v>0</v>
      </c>
      <c r="FY36" s="75">
        <v>100</v>
      </c>
      <c r="FZ36" s="92">
        <f t="shared" si="37"/>
        <v>0</v>
      </c>
      <c r="GA36" s="94">
        <f t="shared" si="38"/>
        <v>661</v>
      </c>
      <c r="GB36" s="76">
        <f>VLOOKUP(A36,'[1]PWID 2021'!$A$1:$F$50,6,FALSE)</f>
        <v>0</v>
      </c>
      <c r="GC36" s="92">
        <v>1</v>
      </c>
      <c r="GD36" s="92">
        <f t="shared" si="39"/>
        <v>0</v>
      </c>
      <c r="GE36" s="17">
        <f>VLOOKUP(A36,'[4]KPSE post county TWG'!$A$4:$U$52,16,FALSE)</f>
        <v>661</v>
      </c>
      <c r="GF36" s="179">
        <v>42</v>
      </c>
      <c r="GG36" s="76">
        <v>100</v>
      </c>
      <c r="GH36" s="92">
        <f t="shared" si="67"/>
        <v>6.3540090771558241E-2</v>
      </c>
      <c r="GI36" s="75">
        <v>661</v>
      </c>
      <c r="GJ36" s="76">
        <v>0</v>
      </c>
      <c r="GK36" s="92">
        <v>1</v>
      </c>
      <c r="GL36" s="92">
        <f t="shared" si="40"/>
        <v>0</v>
      </c>
      <c r="GM36" s="76">
        <f t="shared" si="41"/>
        <v>661</v>
      </c>
      <c r="GN36" s="76">
        <v>0</v>
      </c>
      <c r="GO36" s="92">
        <v>1</v>
      </c>
      <c r="GP36" s="92">
        <f t="shared" si="42"/>
        <v>0</v>
      </c>
      <c r="GQ36" s="75">
        <v>661</v>
      </c>
      <c r="GR36" s="76">
        <v>0</v>
      </c>
      <c r="GS36" s="92">
        <v>1</v>
      </c>
      <c r="GT36" s="92">
        <f t="shared" si="43"/>
        <v>0</v>
      </c>
      <c r="GU36" s="76">
        <v>0</v>
      </c>
      <c r="GV36" s="17">
        <v>0</v>
      </c>
      <c r="GW36" s="25">
        <v>100</v>
      </c>
      <c r="GX36" s="95" t="e">
        <f t="shared" si="44"/>
        <v>#DIV/0!</v>
      </c>
      <c r="GY36" s="96"/>
      <c r="GZ36" s="96"/>
      <c r="HA36" s="96"/>
      <c r="HB36" s="96"/>
      <c r="HC36" s="76">
        <v>0</v>
      </c>
      <c r="HD36" s="4">
        <v>0</v>
      </c>
      <c r="HE36" s="25">
        <v>100</v>
      </c>
      <c r="HF36" s="96">
        <v>0</v>
      </c>
      <c r="HG36" s="12">
        <v>26680</v>
      </c>
      <c r="HH36" s="17">
        <v>13850</v>
      </c>
      <c r="HI36" s="17">
        <v>100</v>
      </c>
      <c r="HK36" s="85">
        <f t="shared" si="63"/>
        <v>0.51911544227886053</v>
      </c>
      <c r="HL36" s="21">
        <v>26680</v>
      </c>
      <c r="HM36" s="21">
        <v>19187</v>
      </c>
      <c r="HN36" s="12"/>
      <c r="HO36" s="21">
        <v>100</v>
      </c>
      <c r="HP36" s="90">
        <f t="shared" si="64"/>
        <v>0.7191529235382309</v>
      </c>
      <c r="HQ36" s="173">
        <v>26680</v>
      </c>
      <c r="HR36" s="17">
        <v>23365</v>
      </c>
      <c r="HS36" s="12"/>
      <c r="HT36" s="17">
        <v>100</v>
      </c>
      <c r="HU36" s="86">
        <f t="shared" si="65"/>
        <v>0.87574962518740629</v>
      </c>
      <c r="HV36" s="12">
        <v>2957</v>
      </c>
      <c r="HW36" s="12">
        <v>40</v>
      </c>
      <c r="HX36" s="26">
        <f t="shared" si="45"/>
        <v>1.3527223537368955E-2</v>
      </c>
      <c r="HY36" s="12">
        <v>514</v>
      </c>
      <c r="HZ36" s="12">
        <v>14</v>
      </c>
      <c r="IA36" s="26">
        <f t="shared" si="46"/>
        <v>2.7237354085603113E-2</v>
      </c>
      <c r="IB36" s="12">
        <v>661</v>
      </c>
      <c r="IC36" s="12">
        <v>4</v>
      </c>
      <c r="ID36" s="26">
        <f t="shared" si="47"/>
        <v>6.0514372163388806E-3</v>
      </c>
      <c r="IE36" s="12" t="s">
        <v>230</v>
      </c>
      <c r="IF36" s="12"/>
      <c r="IG36" s="51"/>
      <c r="IH36" s="51">
        <f t="shared" si="48"/>
        <v>2957</v>
      </c>
      <c r="II36" s="51">
        <f>VLOOKUP(A36,'[1]Prep 2021'!$A$1:$H$50,2,FALSE)</f>
        <v>40</v>
      </c>
      <c r="IJ36" s="51"/>
      <c r="IK36" s="51">
        <f t="shared" si="49"/>
        <v>514</v>
      </c>
      <c r="IL36" s="51">
        <f>VLOOKUP(A36,'[1]Prep 2021'!$A$1:$H$50,3,FALSE)</f>
        <v>23</v>
      </c>
      <c r="IM36" s="51"/>
      <c r="IN36" s="51">
        <f t="shared" si="50"/>
        <v>661</v>
      </c>
      <c r="IO36" s="51">
        <f>VLOOKUP(A36,'[1]Prep 2021'!$A$1:$H$50,5,FALSE)</f>
        <v>4</v>
      </c>
      <c r="IP36" s="51"/>
      <c r="IQ36" s="51"/>
      <c r="IR36" s="51"/>
      <c r="IS36" s="51"/>
      <c r="IT36" s="12">
        <v>2957</v>
      </c>
      <c r="IU36" s="17">
        <f>VLOOKUP(A36,'[1]Prep all counties'!$A$1:$M$50,8,FALSE)</f>
        <v>110</v>
      </c>
      <c r="IV36" s="12">
        <f t="shared" si="73"/>
        <v>3.7199864727764624</v>
      </c>
      <c r="IW36" s="12">
        <v>514</v>
      </c>
      <c r="IX36" s="17">
        <f>VLOOKUP(A36,'[1]Prep all counties'!$A$1:$M$50,10,FALSE)</f>
        <v>7</v>
      </c>
      <c r="IY36" s="12">
        <f t="shared" si="74"/>
        <v>1.3618677042801557</v>
      </c>
      <c r="IZ36" s="12">
        <v>661</v>
      </c>
      <c r="JA36" s="17">
        <f>VLOOKUP(A36,'[1]Prep all counties'!$A$1:$M$50,11,FALSE)</f>
        <v>1</v>
      </c>
      <c r="JB36" s="12">
        <f>JA36/IZ36*100</f>
        <v>0.15128593040847202</v>
      </c>
      <c r="JC36" s="21" t="s">
        <v>230</v>
      </c>
      <c r="JD36" s="97"/>
      <c r="JE36" s="51"/>
      <c r="JF36" s="51">
        <v>51597.711288367333</v>
      </c>
      <c r="JG36" s="51">
        <v>0</v>
      </c>
      <c r="JH36" s="96">
        <f t="shared" si="52"/>
        <v>0</v>
      </c>
      <c r="JI36" s="51">
        <f t="shared" si="53"/>
        <v>51597.711288367333</v>
      </c>
      <c r="JJ36" s="51">
        <f>VLOOKUP(A36,'[1]Prep 2021'!$A$1:$H$50,8,FALSE)</f>
        <v>16</v>
      </c>
      <c r="JK36" s="96"/>
      <c r="JL36" s="51">
        <v>51597.711288367333</v>
      </c>
      <c r="JM36" s="51">
        <f>VLOOKUP(A36,[1]PREP2!$A$1:$M$50,7,FALSE)</f>
        <v>46</v>
      </c>
      <c r="JN36" s="51"/>
      <c r="JO36" s="51">
        <v>0</v>
      </c>
      <c r="JP36" s="51">
        <v>76</v>
      </c>
      <c r="JQ36" s="51">
        <v>106</v>
      </c>
      <c r="JR36" s="51">
        <f t="shared" si="54"/>
        <v>58</v>
      </c>
      <c r="JS36" s="51">
        <f t="shared" si="66"/>
        <v>83</v>
      </c>
      <c r="JT36" s="51">
        <f t="shared" si="55"/>
        <v>270</v>
      </c>
      <c r="JU36" s="96">
        <v>0.59753426892390693</v>
      </c>
      <c r="JV36" s="96">
        <v>0.99972877678329264</v>
      </c>
      <c r="JW36" s="96">
        <v>0.89383251944293729</v>
      </c>
      <c r="JX36" s="26">
        <v>0.59753426892390693</v>
      </c>
      <c r="JY36" s="26">
        <v>0.59737220375739652</v>
      </c>
      <c r="JZ36" s="98">
        <v>0.53395070192965344</v>
      </c>
      <c r="KA36" s="99">
        <v>0.90748073651506778</v>
      </c>
      <c r="KB36" s="100">
        <v>0.99933093585347499</v>
      </c>
      <c r="KC36" s="101">
        <v>91.4</v>
      </c>
      <c r="KD36" s="99">
        <f t="shared" si="56"/>
        <v>0.90748073651506778</v>
      </c>
      <c r="KE36" s="99">
        <v>0.67883892282132074</v>
      </c>
      <c r="KF36" s="99">
        <v>0.16708220537429946</v>
      </c>
      <c r="KG36" s="96">
        <v>0.86543767031851415</v>
      </c>
      <c r="KH36" s="59">
        <v>0.99935054391946743</v>
      </c>
      <c r="KI36" s="102">
        <v>94</v>
      </c>
      <c r="KJ36" s="26">
        <f t="shared" si="57"/>
        <v>0.86543767031851415</v>
      </c>
      <c r="KK36" s="26">
        <v>0.65894902210544604</v>
      </c>
      <c r="KL36" s="98">
        <v>0.67265259234581931</v>
      </c>
      <c r="KM36" s="103" t="s">
        <v>60</v>
      </c>
    </row>
    <row r="37" spans="1:299" x14ac:dyDescent="0.35">
      <c r="A37" s="14" t="s">
        <v>32</v>
      </c>
      <c r="B37" s="48">
        <v>1157873</v>
      </c>
      <c r="C37" s="49">
        <v>579042</v>
      </c>
      <c r="D37" s="49">
        <v>578805</v>
      </c>
      <c r="E37" s="50">
        <f t="shared" si="0"/>
        <v>1000.4094643273642</v>
      </c>
      <c r="F37" s="51">
        <f t="shared" si="1"/>
        <v>999.59070326504821</v>
      </c>
      <c r="G37" s="52">
        <v>1.1890000000000001</v>
      </c>
      <c r="H37" s="12">
        <v>866.05236431080766</v>
      </c>
      <c r="I37" s="21">
        <v>15</v>
      </c>
      <c r="J37" s="11">
        <v>0.72896235167026546</v>
      </c>
      <c r="K37" s="21">
        <v>522.4543115796962</v>
      </c>
      <c r="L37" s="21">
        <f t="shared" si="2"/>
        <v>20</v>
      </c>
      <c r="M37" s="53">
        <v>0.91973195580926681</v>
      </c>
      <c r="N37" s="12">
        <v>724.50688800638477</v>
      </c>
      <c r="O37" s="54">
        <f t="shared" si="3"/>
        <v>17</v>
      </c>
      <c r="P37" s="55">
        <v>2.7451199999999999E-2</v>
      </c>
      <c r="Q37" s="56">
        <v>2.2061399999999998E-2</v>
      </c>
      <c r="R37" s="57">
        <v>3.2821799999999998E-2</v>
      </c>
      <c r="S37" s="58">
        <v>2.4459673899632283E-2</v>
      </c>
      <c r="T37" s="58">
        <v>1.724561976323E-2</v>
      </c>
      <c r="U37" s="58">
        <v>3.1526637121688898E-2</v>
      </c>
      <c r="V37" s="55">
        <v>2.878895182201776E-2</v>
      </c>
      <c r="W37" s="56">
        <v>1.72369232800384E-2</v>
      </c>
      <c r="X37" s="59">
        <v>3.8559204947160003E-2</v>
      </c>
      <c r="Y37" s="24">
        <v>4.3313224922772051E-2</v>
      </c>
      <c r="Z37" s="24">
        <v>3.4650579938217643E-2</v>
      </c>
      <c r="AA37" s="24">
        <v>9.512000000000001E-2</v>
      </c>
      <c r="AB37" s="12">
        <v>866.05236431080766</v>
      </c>
      <c r="AC37" s="12">
        <v>82.378900893244037</v>
      </c>
      <c r="AD37" s="12">
        <v>783.67346341756365</v>
      </c>
      <c r="AE37" s="60">
        <f t="shared" si="4"/>
        <v>2.9802619391472118E-2</v>
      </c>
      <c r="AF37" s="61">
        <f t="shared" si="5"/>
        <v>2.3842095513177695E-2</v>
      </c>
      <c r="AG37" s="3">
        <f t="shared" si="6"/>
        <v>5.8316988133621246E-2</v>
      </c>
      <c r="AH37" s="21">
        <v>522.4543115796962</v>
      </c>
      <c r="AI37" s="12">
        <f t="shared" si="7"/>
        <v>30.467961888752399</v>
      </c>
      <c r="AJ37" s="62">
        <f t="shared" si="8"/>
        <v>491.98634969094383</v>
      </c>
      <c r="AK37" s="60">
        <f t="shared" si="9"/>
        <v>3.1947392926819126E-2</v>
      </c>
      <c r="AL37" s="63">
        <f t="shared" si="10"/>
        <v>2.5557914341455303E-2</v>
      </c>
      <c r="AM37" s="3">
        <f t="shared" si="11"/>
        <v>7.3578556464741346E-2</v>
      </c>
      <c r="AN37" s="12">
        <f t="shared" si="12"/>
        <v>724.50688800638477</v>
      </c>
      <c r="AO37" s="12">
        <f t="shared" si="13"/>
        <v>53.308170968271817</v>
      </c>
      <c r="AP37" s="62">
        <f t="shared" si="14"/>
        <v>671.19871703811293</v>
      </c>
      <c r="AQ37" s="5" t="s">
        <v>62</v>
      </c>
      <c r="AR37" s="5"/>
      <c r="AS37" s="5" t="s">
        <v>60</v>
      </c>
      <c r="AT37" s="64">
        <v>45.2</v>
      </c>
      <c r="AU37" s="65">
        <v>34.1</v>
      </c>
      <c r="AV37" s="66">
        <v>56</v>
      </c>
      <c r="AW37" s="67">
        <v>29.7</v>
      </c>
      <c r="AX37" s="68" t="s">
        <v>263</v>
      </c>
      <c r="AY37" s="69">
        <v>22.3</v>
      </c>
      <c r="AZ37" s="65">
        <v>24.3</v>
      </c>
      <c r="BA37" s="66">
        <v>10.9</v>
      </c>
      <c r="BB37" s="70">
        <v>56.7</v>
      </c>
      <c r="BC37" s="71" t="s">
        <v>264</v>
      </c>
      <c r="BD37" s="72" t="s">
        <v>265</v>
      </c>
      <c r="BE37" s="104">
        <v>86.8</v>
      </c>
      <c r="BF37" s="74">
        <v>3107</v>
      </c>
      <c r="BG37" s="12">
        <f t="shared" si="15"/>
        <v>5.3657593058880009</v>
      </c>
      <c r="BH37" s="17">
        <v>704</v>
      </c>
      <c r="BI37" s="12">
        <f t="shared" si="16"/>
        <v>1.215801271755762</v>
      </c>
      <c r="BJ37" s="17">
        <v>403</v>
      </c>
      <c r="BK37" s="75">
        <v>10.5</v>
      </c>
      <c r="BL37" s="75">
        <v>6.3175369939630892</v>
      </c>
      <c r="BM37" s="75">
        <v>1.4314599432732587</v>
      </c>
      <c r="BN37" s="75">
        <f>VLOOKUP(A37,[1]Sheet6!$A$1:$D$49,2,FALSE)</f>
        <v>45310</v>
      </c>
      <c r="BO37" s="75">
        <v>41238</v>
      </c>
      <c r="BP37" s="75">
        <v>827</v>
      </c>
      <c r="BQ37" s="75">
        <v>14398</v>
      </c>
      <c r="BR37" s="75">
        <v>15225</v>
      </c>
      <c r="BS37" s="75">
        <v>4851</v>
      </c>
      <c r="BT37" s="76">
        <v>44.604927782497874</v>
      </c>
      <c r="BU37" s="76">
        <v>58.81698063457651</v>
      </c>
      <c r="BV37" s="76"/>
      <c r="BW37" s="76"/>
      <c r="BX37" s="76">
        <v>46921</v>
      </c>
      <c r="BY37" s="76">
        <v>43732</v>
      </c>
      <c r="BZ37" s="76">
        <v>1203</v>
      </c>
      <c r="CA37" s="76">
        <v>12390</v>
      </c>
      <c r="CB37" s="76">
        <v>13593</v>
      </c>
      <c r="CC37" s="76">
        <v>19560</v>
      </c>
      <c r="CD37" s="76">
        <v>31.082502515320588</v>
      </c>
      <c r="CE37" s="76">
        <v>75.80947589865545</v>
      </c>
      <c r="CF37" s="75">
        <f t="shared" si="17"/>
        <v>48641</v>
      </c>
      <c r="CG37" s="2">
        <f t="shared" si="17"/>
        <v>41895</v>
      </c>
      <c r="CH37" s="2">
        <v>1013</v>
      </c>
      <c r="CI37" s="2">
        <v>10305</v>
      </c>
      <c r="CJ37" s="75">
        <f t="shared" si="18"/>
        <v>11318</v>
      </c>
      <c r="CK37" s="2">
        <f>VLOOKUP(A37,'[1]KP 2021'!$A$1:$AK$51,37)</f>
        <v>18124</v>
      </c>
      <c r="CL37" s="77">
        <f t="shared" si="58"/>
        <v>0.27015156939968971</v>
      </c>
      <c r="CM37" s="77">
        <f t="shared" si="59"/>
        <v>0.70275689223057647</v>
      </c>
      <c r="CN37" s="17">
        <v>132198</v>
      </c>
      <c r="CO37" s="17">
        <v>21485</v>
      </c>
      <c r="CP37" s="17">
        <v>110713</v>
      </c>
      <c r="CQ37" s="12">
        <v>83.747863053903998</v>
      </c>
      <c r="CR37" s="78">
        <v>13.3</v>
      </c>
      <c r="CS37" s="105">
        <v>25.146000000000001</v>
      </c>
      <c r="CT37" s="79">
        <v>8.6132255103000013</v>
      </c>
      <c r="CU37" s="79">
        <v>19.703800000000001</v>
      </c>
      <c r="CV37" s="80">
        <v>42690</v>
      </c>
      <c r="CW37" s="80">
        <v>34133</v>
      </c>
      <c r="CX37" s="80">
        <v>35046</v>
      </c>
      <c r="CY37" s="81">
        <f t="shared" si="19"/>
        <v>82.09416725228391</v>
      </c>
      <c r="CZ37" s="80">
        <v>909.75984666880333</v>
      </c>
      <c r="DA37" s="80">
        <v>623</v>
      </c>
      <c r="DB37" s="80">
        <v>527</v>
      </c>
      <c r="DC37" s="80"/>
      <c r="DD37" s="80">
        <v>46921</v>
      </c>
      <c r="DE37" s="80">
        <v>43732</v>
      </c>
      <c r="DF37" s="80">
        <v>45168</v>
      </c>
      <c r="DG37" s="82">
        <f t="shared" si="20"/>
        <v>0.96263932993755463</v>
      </c>
      <c r="DH37" s="80">
        <v>648.34812281464156</v>
      </c>
      <c r="DI37" s="80">
        <v>507</v>
      </c>
      <c r="DJ37" s="80">
        <v>499</v>
      </c>
      <c r="DK37" s="80">
        <f t="shared" si="21"/>
        <v>0.76964825290727468</v>
      </c>
      <c r="DL37" s="81">
        <f t="shared" si="22"/>
        <v>57.927375222117661</v>
      </c>
      <c r="DM37" s="83">
        <v>48641</v>
      </c>
      <c r="DN37" s="84">
        <v>41895</v>
      </c>
      <c r="DO37" s="17">
        <v>43473</v>
      </c>
      <c r="DP37" s="85">
        <f t="shared" si="23"/>
        <v>0.89375218437120951</v>
      </c>
      <c r="DQ37" s="12">
        <v>776.3004371690995</v>
      </c>
      <c r="DR37" s="17">
        <v>928</v>
      </c>
      <c r="DS37" s="84">
        <v>525</v>
      </c>
      <c r="DT37" s="51">
        <f t="shared" si="24"/>
        <v>67.628456054268668</v>
      </c>
      <c r="DU37" s="51">
        <v>119995</v>
      </c>
      <c r="DV37" s="51">
        <f>VLOOKUP(A37,[2]Sheet1!$A$1:$F$49,6,FALSE)</f>
        <v>70463.420236886916</v>
      </c>
      <c r="DW37" s="51">
        <v>23633</v>
      </c>
      <c r="DX37" s="51">
        <v>100</v>
      </c>
      <c r="DY37" s="86">
        <f t="shared" si="25"/>
        <v>0.33539388125852504</v>
      </c>
      <c r="DZ37" s="87">
        <v>119995</v>
      </c>
      <c r="EA37" s="87">
        <f t="shared" si="60"/>
        <v>70463.420236886916</v>
      </c>
      <c r="EB37" s="87">
        <v>22967</v>
      </c>
      <c r="EC37" s="86">
        <v>1</v>
      </c>
      <c r="ED37" s="86">
        <f t="shared" si="26"/>
        <v>0.32594216861441816</v>
      </c>
      <c r="EE37" s="178">
        <f>VLOOKUP(A37,'[3]County 15 24 population'!$A$1:$J$50,10,FALSE)</f>
        <v>119995</v>
      </c>
      <c r="EF37" s="178">
        <v>70463.420236886916</v>
      </c>
      <c r="EG37" s="178">
        <v>30212</v>
      </c>
      <c r="EH37" s="12">
        <v>100</v>
      </c>
      <c r="EI37" s="12">
        <f t="shared" si="61"/>
        <v>42.87614750807159</v>
      </c>
      <c r="EJ37" s="184">
        <v>122620</v>
      </c>
      <c r="EK37" s="184">
        <v>44985.037582882527</v>
      </c>
      <c r="EL37" s="184">
        <v>13508</v>
      </c>
      <c r="EM37" s="21">
        <v>100</v>
      </c>
      <c r="EN37" s="88">
        <f t="shared" si="27"/>
        <v>0.30027761953321108</v>
      </c>
      <c r="EO37" s="89">
        <v>122620</v>
      </c>
      <c r="EP37" s="89">
        <v>44985.037582882527</v>
      </c>
      <c r="EQ37" s="172">
        <v>11893</v>
      </c>
      <c r="ER37" s="85">
        <v>1</v>
      </c>
      <c r="ES37" s="85">
        <f t="shared" si="28"/>
        <v>0.26437679368585126</v>
      </c>
      <c r="ET37" s="12">
        <v>122620</v>
      </c>
      <c r="EU37" s="12">
        <v>44985.037582882527</v>
      </c>
      <c r="EV37" s="178">
        <v>11079</v>
      </c>
      <c r="EW37" s="12">
        <v>100</v>
      </c>
      <c r="EX37" s="85">
        <f t="shared" si="62"/>
        <v>0.24628188827424086</v>
      </c>
      <c r="EY37" s="21">
        <v>3107</v>
      </c>
      <c r="EZ37" s="21">
        <v>3925</v>
      </c>
      <c r="FA37" s="21">
        <v>100</v>
      </c>
      <c r="FB37" s="21">
        <f t="shared" si="29"/>
        <v>126.32764724814933</v>
      </c>
      <c r="FC37" s="21">
        <f t="shared" si="30"/>
        <v>3107</v>
      </c>
      <c r="FD37" s="21">
        <f>VLOOKUP(A37,'[1]KP 2021'!$A$1:$O$51,6,FALSE)</f>
        <v>2173</v>
      </c>
      <c r="FE37" s="21">
        <v>100</v>
      </c>
      <c r="FF37" s="90">
        <f t="shared" si="31"/>
        <v>0.69938847763115541</v>
      </c>
      <c r="FG37" s="21">
        <v>3107</v>
      </c>
      <c r="FH37" s="179">
        <v>1424</v>
      </c>
      <c r="FI37" s="12">
        <v>100</v>
      </c>
      <c r="FJ37" s="92">
        <f t="shared" si="32"/>
        <v>0.45831992275506922</v>
      </c>
      <c r="FK37" s="75">
        <v>704</v>
      </c>
      <c r="FL37" s="75">
        <v>847</v>
      </c>
      <c r="FM37" s="75">
        <v>100</v>
      </c>
      <c r="FN37" s="92">
        <f t="shared" si="33"/>
        <v>1.203125</v>
      </c>
      <c r="FO37" s="76">
        <f t="shared" si="34"/>
        <v>704</v>
      </c>
      <c r="FP37" s="76">
        <f>VLOOKUP(A37,'[1]KP 2021'!$A$1:$O$51,15,FALSE)</f>
        <v>1109</v>
      </c>
      <c r="FQ37" s="92">
        <v>1</v>
      </c>
      <c r="FR37" s="92">
        <f t="shared" si="35"/>
        <v>1.5752840909090908</v>
      </c>
      <c r="FS37" s="12">
        <v>704</v>
      </c>
      <c r="FT37" s="179">
        <v>542</v>
      </c>
      <c r="FU37" s="93">
        <v>100</v>
      </c>
      <c r="FV37" s="92">
        <f t="shared" si="36"/>
        <v>0.76988636363636365</v>
      </c>
      <c r="FW37" s="75">
        <v>403</v>
      </c>
      <c r="FX37" s="75">
        <v>0</v>
      </c>
      <c r="FY37" s="75">
        <v>100</v>
      </c>
      <c r="FZ37" s="92">
        <f t="shared" si="37"/>
        <v>0</v>
      </c>
      <c r="GA37" s="94">
        <f t="shared" si="38"/>
        <v>403</v>
      </c>
      <c r="GB37" s="76">
        <f>VLOOKUP(A37,'[1]PWID 2021'!$A$1:$F$50,6,FALSE)</f>
        <v>0</v>
      </c>
      <c r="GC37" s="92">
        <v>1</v>
      </c>
      <c r="GD37" s="92">
        <f t="shared" si="39"/>
        <v>0</v>
      </c>
      <c r="GE37" s="17">
        <f>VLOOKUP(A37,'[4]KPSE post county TWG'!$A$4:$U$52,16,FALSE)</f>
        <v>403</v>
      </c>
      <c r="GF37" s="179">
        <v>0</v>
      </c>
      <c r="GG37" s="76">
        <v>100</v>
      </c>
      <c r="GH37" s="92">
        <f t="shared" si="67"/>
        <v>0</v>
      </c>
      <c r="GI37" s="75">
        <v>403</v>
      </c>
      <c r="GJ37" s="76">
        <v>0</v>
      </c>
      <c r="GK37" s="92">
        <v>1</v>
      </c>
      <c r="GL37" s="92">
        <f t="shared" si="40"/>
        <v>0</v>
      </c>
      <c r="GM37" s="76">
        <f t="shared" si="41"/>
        <v>403</v>
      </c>
      <c r="GN37" s="76">
        <v>0</v>
      </c>
      <c r="GO37" s="92">
        <v>1</v>
      </c>
      <c r="GP37" s="92">
        <f t="shared" si="42"/>
        <v>0</v>
      </c>
      <c r="GQ37" s="75">
        <v>403</v>
      </c>
      <c r="GR37" s="76">
        <v>0</v>
      </c>
      <c r="GS37" s="92">
        <v>1</v>
      </c>
      <c r="GT37" s="92">
        <f t="shared" si="43"/>
        <v>0</v>
      </c>
      <c r="GU37" s="76">
        <v>10.5</v>
      </c>
      <c r="GV37" s="17">
        <v>0</v>
      </c>
      <c r="GW37" s="25">
        <v>100</v>
      </c>
      <c r="GX37" s="95">
        <f t="shared" si="44"/>
        <v>0</v>
      </c>
      <c r="GY37" s="96"/>
      <c r="GZ37" s="96"/>
      <c r="HA37" s="96"/>
      <c r="HB37" s="96"/>
      <c r="HC37" s="76">
        <v>10.5</v>
      </c>
      <c r="HD37" s="4">
        <v>0</v>
      </c>
      <c r="HE37" s="25">
        <v>100</v>
      </c>
      <c r="HF37" s="96">
        <f>HD37/HC37</f>
        <v>0</v>
      </c>
      <c r="HG37" s="12">
        <v>42352</v>
      </c>
      <c r="HH37" s="17">
        <v>1</v>
      </c>
      <c r="HI37" s="17">
        <v>100</v>
      </c>
      <c r="HK37" s="85">
        <f t="shared" si="63"/>
        <v>2.3611635814129202E-5</v>
      </c>
      <c r="HL37" s="21">
        <v>42352</v>
      </c>
      <c r="HM37" s="21">
        <v>1</v>
      </c>
      <c r="HN37" s="12"/>
      <c r="HO37" s="21">
        <v>100</v>
      </c>
      <c r="HP37" s="90">
        <f t="shared" si="64"/>
        <v>2.3611635814129202E-5</v>
      </c>
      <c r="HQ37" s="173">
        <v>42352</v>
      </c>
      <c r="HR37" s="17">
        <v>1</v>
      </c>
      <c r="HS37" s="12"/>
      <c r="HT37" s="17">
        <v>100</v>
      </c>
      <c r="HU37" s="86">
        <f t="shared" si="65"/>
        <v>2.3611635814129202E-5</v>
      </c>
      <c r="HV37" s="12">
        <v>3107</v>
      </c>
      <c r="HW37" s="12">
        <v>414</v>
      </c>
      <c r="HX37" s="26">
        <f t="shared" si="45"/>
        <v>0.13324750563244286</v>
      </c>
      <c r="HY37" s="12">
        <v>704</v>
      </c>
      <c r="HZ37" s="12">
        <v>60</v>
      </c>
      <c r="IA37" s="26">
        <f t="shared" si="46"/>
        <v>8.5227272727272721E-2</v>
      </c>
      <c r="IB37" s="12">
        <v>403</v>
      </c>
      <c r="IC37" s="12">
        <v>14</v>
      </c>
      <c r="ID37" s="26">
        <f t="shared" si="47"/>
        <v>3.4739454094292806E-2</v>
      </c>
      <c r="IE37" s="12">
        <v>10.5</v>
      </c>
      <c r="IF37" s="12"/>
      <c r="IG37" s="51"/>
      <c r="IH37" s="51">
        <f t="shared" si="48"/>
        <v>3107</v>
      </c>
      <c r="II37" s="51">
        <f>VLOOKUP(A37,'[1]Prep 2021'!$A$1:$H$50,2,FALSE)</f>
        <v>414</v>
      </c>
      <c r="IJ37" s="51"/>
      <c r="IK37" s="51">
        <f t="shared" si="49"/>
        <v>704</v>
      </c>
      <c r="IL37" s="51">
        <f>VLOOKUP(A37,'[1]Prep 2021'!$A$1:$H$50,3,FALSE)</f>
        <v>60</v>
      </c>
      <c r="IM37" s="51"/>
      <c r="IN37" s="51">
        <f t="shared" si="50"/>
        <v>403</v>
      </c>
      <c r="IO37" s="51">
        <f>VLOOKUP(A37,'[1]Prep 2021'!$A$1:$H$50,5,FALSE)</f>
        <v>14</v>
      </c>
      <c r="IP37" s="51"/>
      <c r="IQ37" s="51"/>
      <c r="IR37" s="51"/>
      <c r="IS37" s="51"/>
      <c r="IT37" s="12">
        <v>3107</v>
      </c>
      <c r="IU37" s="17">
        <f>VLOOKUP(A37,'[1]Prep all counties'!$A$1:$M$50,8,FALSE)</f>
        <v>705</v>
      </c>
      <c r="IV37" s="12">
        <f t="shared" si="73"/>
        <v>22.690698422915997</v>
      </c>
      <c r="IW37" s="12">
        <v>704</v>
      </c>
      <c r="IX37" s="17">
        <f>VLOOKUP(A37,'[1]Prep all counties'!$A$1:$M$50,10,FALSE)</f>
        <v>104</v>
      </c>
      <c r="IY37" s="12">
        <f t="shared" si="74"/>
        <v>14.772727272727273</v>
      </c>
      <c r="IZ37" s="12">
        <v>403</v>
      </c>
      <c r="JA37" s="17">
        <f>VLOOKUP(A37,'[1]Prep all counties'!$A$1:$M$50,11,FALSE)</f>
        <v>9</v>
      </c>
      <c r="JB37" s="12">
        <f>JA37/IZ37*100</f>
        <v>2.2332506203473943</v>
      </c>
      <c r="JC37" s="21">
        <v>10.5</v>
      </c>
      <c r="JD37" s="97"/>
      <c r="JE37" s="51"/>
      <c r="JF37" s="51">
        <v>70463.420236886916</v>
      </c>
      <c r="JG37" s="51">
        <v>4</v>
      </c>
      <c r="JH37" s="96">
        <f t="shared" si="52"/>
        <v>5.6767042907548771E-5</v>
      </c>
      <c r="JI37" s="51">
        <f t="shared" si="53"/>
        <v>70463.420236886916</v>
      </c>
      <c r="JJ37" s="51">
        <f>VLOOKUP(A37,'[1]Prep 2021'!$A$1:$H$50,8,FALSE)</f>
        <v>22</v>
      </c>
      <c r="JK37" s="96"/>
      <c r="JL37" s="51">
        <v>70463.420236886916</v>
      </c>
      <c r="JM37" s="51">
        <f>VLOOKUP(A37,[1]PREP2!$A$1:$M$50,7,FALSE)</f>
        <v>75</v>
      </c>
      <c r="JN37" s="51"/>
      <c r="JO37" s="51">
        <v>50</v>
      </c>
      <c r="JP37" s="51">
        <v>84</v>
      </c>
      <c r="JQ37" s="51">
        <v>216</v>
      </c>
      <c r="JR37" s="51">
        <f t="shared" si="54"/>
        <v>542</v>
      </c>
      <c r="JS37" s="51">
        <f t="shared" si="66"/>
        <v>510</v>
      </c>
      <c r="JT37" s="51">
        <f t="shared" si="55"/>
        <v>1109</v>
      </c>
      <c r="JU37" s="96">
        <v>0.47669154366910915</v>
      </c>
      <c r="JV37" s="96">
        <v>0.99738588377237081</v>
      </c>
      <c r="JW37" s="96">
        <v>0.90504032258064515</v>
      </c>
      <c r="JX37" s="26">
        <v>0.47669154366910915</v>
      </c>
      <c r="JY37" s="26">
        <v>0.47544541656923012</v>
      </c>
      <c r="JZ37" s="98">
        <v>0.43029727318130528</v>
      </c>
      <c r="KA37" s="99">
        <v>0.91359142481319244</v>
      </c>
      <c r="KB37" s="100">
        <v>0.99961660116936646</v>
      </c>
      <c r="KC37" s="101">
        <v>91</v>
      </c>
      <c r="KD37" s="99">
        <f t="shared" si="56"/>
        <v>0.91359142481319244</v>
      </c>
      <c r="KE37" s="99">
        <v>0.58531219366888954</v>
      </c>
      <c r="KF37" s="99">
        <v>0.1457527823336951</v>
      </c>
      <c r="KG37" s="96">
        <v>0.86017613314305286</v>
      </c>
      <c r="KH37" s="59">
        <v>0.99961453213838292</v>
      </c>
      <c r="KI37" s="102">
        <v>92.8</v>
      </c>
      <c r="KJ37" s="26">
        <f t="shared" si="57"/>
        <v>0.86017613314305286</v>
      </c>
      <c r="KK37" s="26">
        <v>0.47477761541088404</v>
      </c>
      <c r="KL37" s="98">
        <v>0.47528109114302708</v>
      </c>
      <c r="KM37" s="103" t="s">
        <v>60</v>
      </c>
    </row>
    <row r="38" spans="1:299" x14ac:dyDescent="0.35">
      <c r="A38" s="14" t="s">
        <v>33</v>
      </c>
      <c r="B38" s="48">
        <v>605576</v>
      </c>
      <c r="C38" s="49">
        <v>290907</v>
      </c>
      <c r="D38" s="49">
        <v>314656</v>
      </c>
      <c r="E38" s="50">
        <f t="shared" si="0"/>
        <v>924.52392453981486</v>
      </c>
      <c r="F38" s="51">
        <f t="shared" si="1"/>
        <v>1081.6377742715026</v>
      </c>
      <c r="G38" s="52">
        <v>1.0144</v>
      </c>
      <c r="H38" s="12">
        <v>416.10751018248391</v>
      </c>
      <c r="I38" s="21">
        <v>25</v>
      </c>
      <c r="J38" s="11">
        <v>0.80476843819495236</v>
      </c>
      <c r="K38" s="21">
        <v>338.30432642538858</v>
      </c>
      <c r="L38" s="21">
        <f t="shared" si="2"/>
        <v>15</v>
      </c>
      <c r="M38" s="53">
        <v>0.93874613386729167</v>
      </c>
      <c r="N38" s="12">
        <v>390.735790097429</v>
      </c>
      <c r="O38" s="54">
        <f t="shared" si="3"/>
        <v>16</v>
      </c>
      <c r="P38" s="55">
        <v>3.8828299999999996E-2</v>
      </c>
      <c r="Q38" s="56">
        <v>2.5759199999999999E-2</v>
      </c>
      <c r="R38" s="57">
        <v>5.0402799999999998E-2</v>
      </c>
      <c r="S38" s="58">
        <v>3.5172362566420576E-2</v>
      </c>
      <c r="T38" s="58">
        <v>2.4435604533011801E-2</v>
      </c>
      <c r="U38" s="58">
        <v>4.5082378310900201E-2</v>
      </c>
      <c r="V38" s="55">
        <v>3.7490151091542794E-2</v>
      </c>
      <c r="W38" s="56">
        <v>2.5204279836870701E-2</v>
      </c>
      <c r="X38" s="59">
        <v>4.72019400876015E-2</v>
      </c>
      <c r="Y38" s="24">
        <v>2.6125274606408216E-2</v>
      </c>
      <c r="Z38" s="24">
        <v>2.0900219685126571E-2</v>
      </c>
      <c r="AA38" s="24">
        <v>8.1151999999999988E-2</v>
      </c>
      <c r="AB38" s="12">
        <v>416.10751018248391</v>
      </c>
      <c r="AC38" s="12">
        <v>33.767956666328928</v>
      </c>
      <c r="AD38" s="12">
        <v>382.33955351615498</v>
      </c>
      <c r="AE38" s="60">
        <f t="shared" si="4"/>
        <v>2.2880704606499002E-2</v>
      </c>
      <c r="AF38" s="61">
        <f t="shared" si="5"/>
        <v>1.8304563685199202E-2</v>
      </c>
      <c r="AG38" s="3">
        <f t="shared" si="6"/>
        <v>6.4381475055596188E-2</v>
      </c>
      <c r="AH38" s="21">
        <v>338.30432642538858</v>
      </c>
      <c r="AI38" s="12">
        <f t="shared" si="7"/>
        <v>21.780531552956425</v>
      </c>
      <c r="AJ38" s="62">
        <f t="shared" si="8"/>
        <v>316.52379487243218</v>
      </c>
      <c r="AK38" s="60">
        <f t="shared" si="9"/>
        <v>2.503980663014875E-2</v>
      </c>
      <c r="AL38" s="63">
        <f t="shared" si="10"/>
        <v>2.0031845304119E-2</v>
      </c>
      <c r="AM38" s="3">
        <f t="shared" si="11"/>
        <v>7.5099690709383327E-2</v>
      </c>
      <c r="AN38" s="12">
        <f t="shared" si="12"/>
        <v>390.735790097429</v>
      </c>
      <c r="AO38" s="12">
        <f t="shared" si="13"/>
        <v>29.344136985403441</v>
      </c>
      <c r="AP38" s="62">
        <f t="shared" si="14"/>
        <v>361.39165311202555</v>
      </c>
      <c r="AQ38" s="5" t="s">
        <v>62</v>
      </c>
      <c r="AR38" s="5"/>
      <c r="AS38" s="5" t="s">
        <v>62</v>
      </c>
      <c r="AT38" s="64">
        <v>56.4</v>
      </c>
      <c r="AU38" s="65">
        <v>50.1</v>
      </c>
      <c r="AV38" s="66">
        <v>62</v>
      </c>
      <c r="AW38" s="67">
        <v>27.2</v>
      </c>
      <c r="AX38" s="68" t="s">
        <v>266</v>
      </c>
      <c r="AY38" s="69">
        <v>25.9</v>
      </c>
      <c r="AZ38" s="65">
        <v>31.8</v>
      </c>
      <c r="BA38" s="66">
        <v>20.8</v>
      </c>
      <c r="BB38" s="70">
        <v>56.2</v>
      </c>
      <c r="BC38" s="71" t="s">
        <v>267</v>
      </c>
      <c r="BD38" s="72" t="s">
        <v>262</v>
      </c>
      <c r="BE38" s="104">
        <v>97.6</v>
      </c>
      <c r="BF38" s="74">
        <v>1999</v>
      </c>
      <c r="BG38" s="12">
        <f t="shared" si="15"/>
        <v>6.871611889710457</v>
      </c>
      <c r="BH38" s="17">
        <v>193</v>
      </c>
      <c r="BI38" s="12">
        <f t="shared" si="16"/>
        <v>0.66344226849130483</v>
      </c>
      <c r="BJ38" s="17">
        <v>654</v>
      </c>
      <c r="BK38" s="75">
        <v>0.5</v>
      </c>
      <c r="BL38" s="75">
        <v>8.0146294584136371</v>
      </c>
      <c r="BM38" s="75">
        <v>0.77379864205794491</v>
      </c>
      <c r="BN38" s="75">
        <f>VLOOKUP(A38,[1]Sheet6!$A$1:$D$49,2,FALSE)</f>
        <v>20752</v>
      </c>
      <c r="BO38" s="75">
        <v>18203</v>
      </c>
      <c r="BP38" s="75">
        <v>361</v>
      </c>
      <c r="BQ38" s="75">
        <v>5042</v>
      </c>
      <c r="BR38" s="75">
        <v>5403</v>
      </c>
      <c r="BS38" s="75">
        <v>633</v>
      </c>
      <c r="BT38" s="76">
        <v>31.294526498696783</v>
      </c>
      <c r="BU38" s="76">
        <v>34.960903562119896</v>
      </c>
      <c r="BV38" s="76"/>
      <c r="BW38" s="76"/>
      <c r="BX38" s="76">
        <v>21312</v>
      </c>
      <c r="BY38" s="76">
        <v>18866</v>
      </c>
      <c r="BZ38" s="76">
        <v>251</v>
      </c>
      <c r="CA38" s="76">
        <v>4195</v>
      </c>
      <c r="CB38" s="76">
        <v>4446</v>
      </c>
      <c r="CC38" s="76">
        <v>5241</v>
      </c>
      <c r="CD38" s="76">
        <v>23.566203752782783</v>
      </c>
      <c r="CE38" s="76">
        <v>51.346337326407301</v>
      </c>
      <c r="CF38" s="75">
        <f t="shared" si="17"/>
        <v>22511</v>
      </c>
      <c r="CG38" s="2">
        <f t="shared" si="17"/>
        <v>17497</v>
      </c>
      <c r="CH38" s="2">
        <v>148</v>
      </c>
      <c r="CI38" s="2">
        <v>3148</v>
      </c>
      <c r="CJ38" s="75">
        <f t="shared" si="18"/>
        <v>3296</v>
      </c>
      <c r="CK38" s="2">
        <f>VLOOKUP(A38,'[1]KP 2021'!$A$1:$AK$51,37)</f>
        <v>6594</v>
      </c>
      <c r="CL38" s="77">
        <f t="shared" si="58"/>
        <v>0.1883751500257187</v>
      </c>
      <c r="CM38" s="77">
        <f t="shared" si="59"/>
        <v>0.56523975538663773</v>
      </c>
      <c r="CN38" s="17">
        <v>61998</v>
      </c>
      <c r="CO38" s="17">
        <v>28199</v>
      </c>
      <c r="CP38" s="17">
        <v>33799</v>
      </c>
      <c r="CQ38" s="12">
        <v>54.516274718539307</v>
      </c>
      <c r="CR38" s="78">
        <v>20.7</v>
      </c>
      <c r="CS38" s="105">
        <v>23.56673</v>
      </c>
      <c r="CT38" s="79">
        <v>8.705718236700001</v>
      </c>
      <c r="CU38" s="79">
        <v>19.39789</v>
      </c>
      <c r="CV38" s="80">
        <v>25247</v>
      </c>
      <c r="CW38" s="80">
        <v>17265</v>
      </c>
      <c r="CX38" s="80">
        <v>17832</v>
      </c>
      <c r="CY38" s="81">
        <f t="shared" si="19"/>
        <v>70.630173882045383</v>
      </c>
      <c r="CZ38" s="80">
        <v>900.60701057229426</v>
      </c>
      <c r="DA38" s="80">
        <v>676</v>
      </c>
      <c r="DB38" s="80">
        <v>639</v>
      </c>
      <c r="DC38" s="80"/>
      <c r="DD38" s="80">
        <v>21312</v>
      </c>
      <c r="DE38" s="80">
        <v>18866</v>
      </c>
      <c r="DF38" s="80">
        <v>19315</v>
      </c>
      <c r="DG38" s="82">
        <f t="shared" si="20"/>
        <v>0.90629692192192191</v>
      </c>
      <c r="DH38" s="80">
        <v>575.82527664134352</v>
      </c>
      <c r="DI38" s="80">
        <v>454</v>
      </c>
      <c r="DJ38" s="80">
        <v>452</v>
      </c>
      <c r="DK38" s="80">
        <f t="shared" si="21"/>
        <v>0.78496033143319466</v>
      </c>
      <c r="DL38" s="81">
        <f t="shared" si="22"/>
        <v>70.952145885911435</v>
      </c>
      <c r="DM38" s="83">
        <v>22511</v>
      </c>
      <c r="DN38" s="84">
        <v>17497</v>
      </c>
      <c r="DO38" s="17">
        <v>16968</v>
      </c>
      <c r="DP38" s="85">
        <f t="shared" si="23"/>
        <v>0.75376482608502515</v>
      </c>
      <c r="DQ38" s="12">
        <v>755.56608468537331</v>
      </c>
      <c r="DR38" s="17">
        <v>470</v>
      </c>
      <c r="DS38" s="84">
        <v>477</v>
      </c>
      <c r="DT38" s="51">
        <f t="shared" si="24"/>
        <v>63.131473165398688</v>
      </c>
      <c r="DU38" s="51">
        <v>64001</v>
      </c>
      <c r="DV38" s="51">
        <f>VLOOKUP(A38,[2]Sheet1!$A$1:$F$49,6,FALSE)</f>
        <v>28313.551387710861</v>
      </c>
      <c r="DW38" s="51">
        <v>14282</v>
      </c>
      <c r="DX38" s="51">
        <v>100</v>
      </c>
      <c r="DY38" s="86">
        <f t="shared" si="25"/>
        <v>0.50442276931034946</v>
      </c>
      <c r="DZ38" s="87">
        <v>64001</v>
      </c>
      <c r="EA38" s="87">
        <f t="shared" si="60"/>
        <v>28313.551387710861</v>
      </c>
      <c r="EB38" s="87">
        <v>14457</v>
      </c>
      <c r="EC38" s="86">
        <v>1</v>
      </c>
      <c r="ED38" s="86">
        <f t="shared" si="26"/>
        <v>0.51060355523874257</v>
      </c>
      <c r="EE38" s="178">
        <f>VLOOKUP(A38,'[3]County 15 24 population'!$A$1:$J$50,10,FALSE)</f>
        <v>64001</v>
      </c>
      <c r="EF38" s="178">
        <v>28313.551387710861</v>
      </c>
      <c r="EG38" s="178">
        <v>12547</v>
      </c>
      <c r="EH38" s="12">
        <v>100</v>
      </c>
      <c r="EI38" s="12">
        <f t="shared" si="61"/>
        <v>44.314469167742295</v>
      </c>
      <c r="EJ38" s="184">
        <v>61258</v>
      </c>
      <c r="EK38" s="184">
        <v>27439.803680682431</v>
      </c>
      <c r="EL38" s="184">
        <v>9328</v>
      </c>
      <c r="EM38" s="21">
        <v>100</v>
      </c>
      <c r="EN38" s="88">
        <f t="shared" si="27"/>
        <v>0.33994412309031546</v>
      </c>
      <c r="EO38" s="89">
        <v>61258</v>
      </c>
      <c r="EP38" s="89">
        <v>27439.803680682431</v>
      </c>
      <c r="EQ38" s="172">
        <v>5883</v>
      </c>
      <c r="ER38" s="85">
        <v>1</v>
      </c>
      <c r="ES38" s="85">
        <f t="shared" si="28"/>
        <v>0.21439657763082395</v>
      </c>
      <c r="ET38" s="12">
        <v>61258</v>
      </c>
      <c r="EU38" s="12">
        <v>27439.803680682431</v>
      </c>
      <c r="EV38" s="178">
        <v>4034</v>
      </c>
      <c r="EW38" s="12">
        <v>100</v>
      </c>
      <c r="EX38" s="85">
        <f t="shared" si="62"/>
        <v>0.14701271360916945</v>
      </c>
      <c r="EY38" s="21">
        <v>1999</v>
      </c>
      <c r="EZ38" s="21">
        <v>1439</v>
      </c>
      <c r="FA38" s="21">
        <v>100</v>
      </c>
      <c r="FB38" s="21">
        <f t="shared" si="29"/>
        <v>71.985992996498254</v>
      </c>
      <c r="FC38" s="21">
        <f t="shared" si="30"/>
        <v>1999</v>
      </c>
      <c r="FD38" s="21">
        <f>VLOOKUP(A38,'[1]KP 2021'!$A$1:$O$51,6,FALSE)</f>
        <v>1397</v>
      </c>
      <c r="FE38" s="21">
        <v>100</v>
      </c>
      <c r="FF38" s="90">
        <f t="shared" si="31"/>
        <v>0.69884942471235623</v>
      </c>
      <c r="FG38" s="21">
        <v>1999</v>
      </c>
      <c r="FH38" s="179">
        <v>1662</v>
      </c>
      <c r="FI38" s="12">
        <v>100</v>
      </c>
      <c r="FJ38" s="92">
        <f t="shared" si="32"/>
        <v>0.83141570785392693</v>
      </c>
      <c r="FK38" s="75">
        <v>193</v>
      </c>
      <c r="FL38" s="75">
        <v>122</v>
      </c>
      <c r="FM38" s="75">
        <v>100</v>
      </c>
      <c r="FN38" s="92">
        <f t="shared" si="33"/>
        <v>0.63212435233160624</v>
      </c>
      <c r="FO38" s="76">
        <f t="shared" si="34"/>
        <v>193</v>
      </c>
      <c r="FP38" s="76">
        <f>VLOOKUP(A38,'[1]KP 2021'!$A$1:$O$51,15,FALSE)</f>
        <v>156</v>
      </c>
      <c r="FQ38" s="92">
        <v>1</v>
      </c>
      <c r="FR38" s="92">
        <f t="shared" si="35"/>
        <v>0.80829015544041449</v>
      </c>
      <c r="FS38" s="12">
        <v>193</v>
      </c>
      <c r="FT38" s="179">
        <v>207</v>
      </c>
      <c r="FU38" s="93">
        <v>100</v>
      </c>
      <c r="FV38" s="92">
        <f t="shared" si="36"/>
        <v>1.072538860103627</v>
      </c>
      <c r="FW38" s="75">
        <v>654</v>
      </c>
      <c r="FX38" s="75">
        <v>0</v>
      </c>
      <c r="FY38" s="75">
        <v>100</v>
      </c>
      <c r="FZ38" s="92">
        <f t="shared" si="37"/>
        <v>0</v>
      </c>
      <c r="GA38" s="94">
        <f t="shared" si="38"/>
        <v>654</v>
      </c>
      <c r="GB38" s="76">
        <f>VLOOKUP(A38,'[1]PWID 2021'!$A$1:$F$50,6,FALSE)</f>
        <v>0</v>
      </c>
      <c r="GC38" s="92">
        <v>1</v>
      </c>
      <c r="GD38" s="92">
        <f t="shared" si="39"/>
        <v>0</v>
      </c>
      <c r="GE38" s="17">
        <f>VLOOKUP(A38,'[4]KPSE post county TWG'!$A$4:$U$52,16,FALSE)</f>
        <v>654</v>
      </c>
      <c r="GF38" s="179">
        <v>25</v>
      </c>
      <c r="GG38" s="76">
        <v>100</v>
      </c>
      <c r="GH38" s="92">
        <f t="shared" si="67"/>
        <v>3.82262996941896E-2</v>
      </c>
      <c r="GI38" s="75">
        <v>654</v>
      </c>
      <c r="GJ38" s="76">
        <v>0</v>
      </c>
      <c r="GK38" s="92">
        <v>1</v>
      </c>
      <c r="GL38" s="92">
        <f t="shared" si="40"/>
        <v>0</v>
      </c>
      <c r="GM38" s="76">
        <f t="shared" si="41"/>
        <v>654</v>
      </c>
      <c r="GN38" s="76">
        <v>0</v>
      </c>
      <c r="GO38" s="92">
        <v>1</v>
      </c>
      <c r="GP38" s="92">
        <f t="shared" si="42"/>
        <v>0</v>
      </c>
      <c r="GQ38" s="75">
        <v>654</v>
      </c>
      <c r="GR38" s="76">
        <v>0</v>
      </c>
      <c r="GS38" s="92">
        <v>1</v>
      </c>
      <c r="GT38" s="92">
        <f t="shared" si="43"/>
        <v>0</v>
      </c>
      <c r="GU38" s="76">
        <v>0.5</v>
      </c>
      <c r="GV38" s="17">
        <v>0</v>
      </c>
      <c r="GW38" s="25">
        <v>100</v>
      </c>
      <c r="GX38" s="95">
        <f t="shared" si="44"/>
        <v>0</v>
      </c>
      <c r="GY38" s="96"/>
      <c r="GZ38" s="96"/>
      <c r="HA38" s="96"/>
      <c r="HB38" s="96"/>
      <c r="HC38" s="76">
        <v>0.5</v>
      </c>
      <c r="HD38" s="4">
        <v>0</v>
      </c>
      <c r="HE38" s="25">
        <v>100</v>
      </c>
      <c r="HF38" s="96">
        <f>HD38/HC38</f>
        <v>0</v>
      </c>
      <c r="HG38" s="12">
        <v>4299</v>
      </c>
      <c r="HH38" s="17">
        <v>0</v>
      </c>
      <c r="HI38" s="17">
        <v>100</v>
      </c>
      <c r="HK38" s="85">
        <f t="shared" si="63"/>
        <v>0</v>
      </c>
      <c r="HL38" s="21">
        <v>4299</v>
      </c>
      <c r="HM38" s="21">
        <v>0</v>
      </c>
      <c r="HN38" s="12"/>
      <c r="HO38" s="21">
        <v>100</v>
      </c>
      <c r="HP38" s="90">
        <f t="shared" si="64"/>
        <v>0</v>
      </c>
      <c r="HQ38" s="173">
        <v>4299</v>
      </c>
      <c r="HR38" s="17">
        <v>12</v>
      </c>
      <c r="HS38" s="12"/>
      <c r="HT38" s="17">
        <v>100</v>
      </c>
      <c r="HU38" s="86">
        <f t="shared" si="65"/>
        <v>2.7913468248429866E-3</v>
      </c>
      <c r="HV38" s="12">
        <v>1999</v>
      </c>
      <c r="HW38" s="12">
        <v>15</v>
      </c>
      <c r="HX38" s="26">
        <f t="shared" si="45"/>
        <v>7.5037518759379692E-3</v>
      </c>
      <c r="HY38" s="12">
        <v>193</v>
      </c>
      <c r="HZ38" s="12">
        <v>2</v>
      </c>
      <c r="IA38" s="26">
        <f t="shared" si="46"/>
        <v>1.0362694300518135E-2</v>
      </c>
      <c r="IB38" s="12">
        <v>654</v>
      </c>
      <c r="IC38" s="12">
        <v>0</v>
      </c>
      <c r="ID38" s="26">
        <f t="shared" si="47"/>
        <v>0</v>
      </c>
      <c r="IE38" s="12">
        <v>0.5</v>
      </c>
      <c r="IF38" s="12"/>
      <c r="IG38" s="51"/>
      <c r="IH38" s="51">
        <f t="shared" si="48"/>
        <v>1999</v>
      </c>
      <c r="II38" s="51">
        <f>VLOOKUP(A38,'[1]Prep 2021'!$A$1:$H$50,2,FALSE)</f>
        <v>15</v>
      </c>
      <c r="IJ38" s="51"/>
      <c r="IK38" s="51">
        <f t="shared" si="49"/>
        <v>193</v>
      </c>
      <c r="IL38" s="51">
        <f>VLOOKUP(A38,'[1]Prep 2021'!$A$1:$H$50,3,FALSE)</f>
        <v>2</v>
      </c>
      <c r="IM38" s="51"/>
      <c r="IN38" s="51">
        <f t="shared" si="50"/>
        <v>654</v>
      </c>
      <c r="IO38" s="51" t="e">
        <f>VLOOKUP(A38,'[1]Prep 2021'!$A$1:$H$50,5,FALSE)</f>
        <v>#REF!</v>
      </c>
      <c r="IP38" s="51"/>
      <c r="IQ38" s="51"/>
      <c r="IR38" s="51"/>
      <c r="IS38" s="51"/>
      <c r="IT38" s="12">
        <v>1999</v>
      </c>
      <c r="IU38" s="17">
        <f>VLOOKUP(A38,'[1]Prep all counties'!$A$1:$M$50,8,FALSE)</f>
        <v>73</v>
      </c>
      <c r="IV38" s="12">
        <f t="shared" si="73"/>
        <v>3.6518259129564781</v>
      </c>
      <c r="IW38" s="12">
        <v>193</v>
      </c>
      <c r="IX38" s="17">
        <f>VLOOKUP(A38,'[1]Prep all counties'!$A$1:$M$50,10,FALSE)</f>
        <v>15</v>
      </c>
      <c r="IY38" s="12">
        <f t="shared" si="74"/>
        <v>7.7720207253886011</v>
      </c>
      <c r="IZ38" s="12">
        <v>654</v>
      </c>
      <c r="JA38" s="17" t="e">
        <f>VLOOKUP(A38,'[1]Prep all counties'!$A$1:$M$50,11,FALSE)</f>
        <v>#REF!</v>
      </c>
      <c r="JB38" s="12" t="e">
        <f>JA38/IZ38*100</f>
        <v>#REF!</v>
      </c>
      <c r="JC38" s="21">
        <v>0.5</v>
      </c>
      <c r="JD38" s="97"/>
      <c r="JE38" s="51"/>
      <c r="JF38" s="51">
        <v>28313.551387710861</v>
      </c>
      <c r="JG38" s="51">
        <v>7</v>
      </c>
      <c r="JH38" s="96">
        <f t="shared" si="52"/>
        <v>2.4723143713572653E-4</v>
      </c>
      <c r="JI38" s="51">
        <f t="shared" si="53"/>
        <v>28313.551387710861</v>
      </c>
      <c r="JJ38" s="51">
        <f>VLOOKUP(A38,'[1]Prep 2021'!$A$1:$H$50,8,FALSE)</f>
        <v>15</v>
      </c>
      <c r="JK38" s="96"/>
      <c r="JL38" s="51">
        <v>28313.551387710861</v>
      </c>
      <c r="JM38" s="51">
        <f>VLOOKUP(A38,[1]PREP2!$A$1:$M$50,7,FALSE)</f>
        <v>19</v>
      </c>
      <c r="JN38" s="51"/>
      <c r="JO38" s="51">
        <v>37</v>
      </c>
      <c r="JP38" s="51">
        <v>30</v>
      </c>
      <c r="JQ38" s="51">
        <v>150</v>
      </c>
      <c r="JR38" s="51">
        <f t="shared" si="54"/>
        <v>61</v>
      </c>
      <c r="JS38" s="51" t="e">
        <f t="shared" si="66"/>
        <v>#REF!</v>
      </c>
      <c r="JT38" s="51" t="e">
        <f t="shared" si="55"/>
        <v>#REF!</v>
      </c>
      <c r="JU38" s="96">
        <v>1.0081819143390587</v>
      </c>
      <c r="JV38" s="96">
        <v>0.99974496301963789</v>
      </c>
      <c r="JW38" s="96">
        <v>0.92665816326530615</v>
      </c>
      <c r="JX38" s="26">
        <v>1.0081819143390587</v>
      </c>
      <c r="JY38" s="26">
        <v>1.0079247906679698</v>
      </c>
      <c r="JZ38" s="98">
        <v>0.93400173522994911</v>
      </c>
      <c r="KA38" s="99">
        <v>0.96828150559546755</v>
      </c>
      <c r="KB38" s="100">
        <v>1</v>
      </c>
      <c r="KC38" s="101">
        <v>93.7</v>
      </c>
      <c r="KD38" s="99">
        <f t="shared" si="56"/>
        <v>0.96828150559546755</v>
      </c>
      <c r="KE38" s="99">
        <v>1.1196557049785807</v>
      </c>
      <c r="KF38" s="99">
        <v>0.30203473098592937</v>
      </c>
      <c r="KG38" s="96">
        <v>0.98239131340369046</v>
      </c>
      <c r="KH38" s="59">
        <v>0.99974556325933461</v>
      </c>
      <c r="KI38" s="102">
        <v>94.9</v>
      </c>
      <c r="KJ38" s="26">
        <f t="shared" si="57"/>
        <v>0.98239131340369046</v>
      </c>
      <c r="KK38" s="26">
        <v>0.94164735709381009</v>
      </c>
      <c r="KL38" s="98">
        <v>0.62111459890510468</v>
      </c>
      <c r="KM38" s="103" t="s">
        <v>60</v>
      </c>
    </row>
    <row r="39" spans="1:299" x14ac:dyDescent="0.35">
      <c r="A39" s="14" t="s">
        <v>34</v>
      </c>
      <c r="B39" s="48">
        <v>638289</v>
      </c>
      <c r="C39" s="49">
        <v>315022</v>
      </c>
      <c r="D39" s="49">
        <v>323247</v>
      </c>
      <c r="E39" s="50">
        <f t="shared" si="0"/>
        <v>974.5550616092338</v>
      </c>
      <c r="F39" s="51">
        <f t="shared" si="1"/>
        <v>1026.1092876053101</v>
      </c>
      <c r="G39" s="52">
        <v>0.2797</v>
      </c>
      <c r="H39" s="12">
        <v>137.26082030950937</v>
      </c>
      <c r="I39" s="21">
        <v>39</v>
      </c>
      <c r="J39" s="11">
        <v>0.22641511046239221</v>
      </c>
      <c r="K39" s="21">
        <v>124.00394211923441</v>
      </c>
      <c r="L39" s="21">
        <f t="shared" si="2"/>
        <v>41</v>
      </c>
      <c r="M39" s="53">
        <v>0.25751702580635932</v>
      </c>
      <c r="N39" s="12">
        <v>137.36678030736974</v>
      </c>
      <c r="O39" s="54">
        <f t="shared" si="3"/>
        <v>42</v>
      </c>
      <c r="P39" s="55">
        <v>2.4221499999999997E-2</v>
      </c>
      <c r="Q39" s="56">
        <v>1.61783E-2</v>
      </c>
      <c r="R39" s="57">
        <v>3.20661E-2</v>
      </c>
      <c r="S39" s="58">
        <v>2.0311857380899492E-2</v>
      </c>
      <c r="T39" s="58">
        <v>1.1961172337893899E-2</v>
      </c>
      <c r="U39" s="58">
        <v>2.8662512492519901E-2</v>
      </c>
      <c r="V39" s="55">
        <v>2.0036066012876795E-2</v>
      </c>
      <c r="W39" s="56">
        <v>1.1057847989413399E-2</v>
      </c>
      <c r="X39" s="59">
        <v>2.72662141283674E-2</v>
      </c>
      <c r="Y39" s="24">
        <v>1.1547592015358259E-2</v>
      </c>
      <c r="Z39" s="24">
        <v>9.2380736122866063E-3</v>
      </c>
      <c r="AA39" s="24">
        <v>2.2376E-2</v>
      </c>
      <c r="AB39" s="12">
        <v>137.26082030950937</v>
      </c>
      <c r="AC39" s="12">
        <v>3.0713481152455815</v>
      </c>
      <c r="AD39" s="12">
        <v>134.1894721942638</v>
      </c>
      <c r="AE39" s="60">
        <f t="shared" si="4"/>
        <v>1.1146942705264586E-2</v>
      </c>
      <c r="AF39" s="61">
        <f t="shared" si="5"/>
        <v>8.9175541642116697E-3</v>
      </c>
      <c r="AG39" s="3">
        <f t="shared" si="6"/>
        <v>1.8113208836991378E-2</v>
      </c>
      <c r="AH39" s="21">
        <v>124.00394211923441</v>
      </c>
      <c r="AI39" s="12">
        <f t="shared" si="7"/>
        <v>2.2461093002158838</v>
      </c>
      <c r="AJ39" s="62">
        <f t="shared" si="8"/>
        <v>121.75783281901853</v>
      </c>
      <c r="AK39" s="60">
        <f t="shared" si="9"/>
        <v>1.2852674054919667E-2</v>
      </c>
      <c r="AL39" s="63">
        <f t="shared" si="10"/>
        <v>1.0282139243935734E-2</v>
      </c>
      <c r="AM39" s="3">
        <f t="shared" si="11"/>
        <v>2.0601362064508747E-2</v>
      </c>
      <c r="AN39" s="12">
        <f t="shared" si="12"/>
        <v>137.36678030736974</v>
      </c>
      <c r="AO39" s="12">
        <f t="shared" si="13"/>
        <v>2.8299427767479539</v>
      </c>
      <c r="AP39" s="62">
        <f t="shared" si="14"/>
        <v>134.5368375306218</v>
      </c>
      <c r="AQ39" s="5" t="s">
        <v>60</v>
      </c>
      <c r="AR39" s="5"/>
      <c r="AS39" s="5" t="s">
        <v>60</v>
      </c>
      <c r="AT39" s="64">
        <v>45</v>
      </c>
      <c r="AU39" s="65">
        <v>35</v>
      </c>
      <c r="AV39" s="66">
        <v>53.7</v>
      </c>
      <c r="AW39" s="67">
        <v>18.5</v>
      </c>
      <c r="AX39" s="68" t="s">
        <v>268</v>
      </c>
      <c r="AY39" s="69">
        <v>8.1</v>
      </c>
      <c r="AZ39" s="65">
        <v>34.1</v>
      </c>
      <c r="BA39" s="66">
        <v>18.100000000000001</v>
      </c>
      <c r="BB39" s="70">
        <v>46.6</v>
      </c>
      <c r="BC39" s="71">
        <v>50.9</v>
      </c>
      <c r="BD39" s="72" t="s">
        <v>263</v>
      </c>
      <c r="BE39" s="73">
        <v>96</v>
      </c>
      <c r="BF39" s="74">
        <v>1785</v>
      </c>
      <c r="BG39" s="12">
        <f t="shared" si="15"/>
        <v>5.6662709271098528</v>
      </c>
      <c r="BH39" s="17">
        <v>403</v>
      </c>
      <c r="BI39" s="12">
        <f t="shared" si="16"/>
        <v>1.2792757331234008</v>
      </c>
      <c r="BJ39" s="17">
        <v>257</v>
      </c>
      <c r="BK39" s="75" t="s">
        <v>230</v>
      </c>
      <c r="BL39" s="75">
        <v>6.964764110601366</v>
      </c>
      <c r="BM39" s="75">
        <v>1.5724369392562187</v>
      </c>
      <c r="BN39" s="75">
        <f>VLOOKUP(A39,[1]Sheet6!$A$1:$D$49,2,FALSE)</f>
        <v>16585</v>
      </c>
      <c r="BO39" s="75">
        <v>15025</v>
      </c>
      <c r="BP39" s="75">
        <v>25</v>
      </c>
      <c r="BQ39" s="75">
        <v>2281</v>
      </c>
      <c r="BR39" s="75">
        <v>2306</v>
      </c>
      <c r="BS39" s="75">
        <v>510</v>
      </c>
      <c r="BT39" s="76">
        <v>16.864121690800058</v>
      </c>
      <c r="BU39" s="76">
        <v>20.593827702208571</v>
      </c>
      <c r="BV39" s="76"/>
      <c r="BW39" s="76"/>
      <c r="BX39" s="76">
        <v>16981</v>
      </c>
      <c r="BY39" s="76">
        <v>15228</v>
      </c>
      <c r="BZ39" s="76">
        <v>27</v>
      </c>
      <c r="CA39" s="76">
        <v>2470</v>
      </c>
      <c r="CB39" s="76">
        <v>2497</v>
      </c>
      <c r="CC39" s="76">
        <v>5001</v>
      </c>
      <c r="CD39" s="76">
        <v>16.397425794588916</v>
      </c>
      <c r="CE39" s="76">
        <v>49.238245337536121</v>
      </c>
      <c r="CF39" s="75">
        <f t="shared" si="17"/>
        <v>17327</v>
      </c>
      <c r="CG39" s="2">
        <f t="shared" si="17"/>
        <v>14240</v>
      </c>
      <c r="CH39" s="2">
        <v>30</v>
      </c>
      <c r="CI39" s="2">
        <v>2033</v>
      </c>
      <c r="CJ39" s="75">
        <f t="shared" si="18"/>
        <v>2063</v>
      </c>
      <c r="CK39" s="2">
        <f>VLOOKUP(A39,'[1]KP 2021'!$A$1:$AK$51,37)</f>
        <v>5679</v>
      </c>
      <c r="CL39" s="77">
        <f t="shared" si="58"/>
        <v>0.14487359550561799</v>
      </c>
      <c r="CM39" s="77">
        <f t="shared" si="59"/>
        <v>0.54367977528089884</v>
      </c>
      <c r="CN39" s="17">
        <v>55706</v>
      </c>
      <c r="CO39" s="17">
        <v>30491</v>
      </c>
      <c r="CP39" s="17">
        <v>25215</v>
      </c>
      <c r="CQ39" s="12">
        <v>45.264423939970563</v>
      </c>
      <c r="CR39" s="78">
        <v>21.3</v>
      </c>
      <c r="CS39" s="79">
        <v>21.126040000000003</v>
      </c>
      <c r="CT39" s="79">
        <v>9.092068062600001</v>
      </c>
      <c r="CU39" s="79">
        <v>18.925120000000003</v>
      </c>
      <c r="CV39" s="80">
        <v>19275</v>
      </c>
      <c r="CW39" s="80">
        <v>13674</v>
      </c>
      <c r="CX39" s="80">
        <v>13701</v>
      </c>
      <c r="CY39" s="81">
        <f t="shared" si="19"/>
        <v>71.081712062256813</v>
      </c>
      <c r="CZ39" s="80">
        <v>457.71904560833332</v>
      </c>
      <c r="DA39" s="80">
        <v>417</v>
      </c>
      <c r="DB39" s="80">
        <v>369</v>
      </c>
      <c r="DC39" s="80"/>
      <c r="DD39" s="80">
        <v>16981</v>
      </c>
      <c r="DE39" s="80">
        <v>15228</v>
      </c>
      <c r="DF39" s="80">
        <v>15265</v>
      </c>
      <c r="DG39" s="82">
        <f t="shared" si="20"/>
        <v>0.89894588069018311</v>
      </c>
      <c r="DH39" s="80">
        <v>290.61160080026701</v>
      </c>
      <c r="DI39" s="80">
        <v>409</v>
      </c>
      <c r="DJ39" s="80">
        <v>392</v>
      </c>
      <c r="DK39" s="80">
        <f t="shared" si="21"/>
        <v>1.3488793940797144</v>
      </c>
      <c r="DL39" s="81">
        <f t="shared" si="22"/>
        <v>80.617139168762151</v>
      </c>
      <c r="DM39" s="83">
        <v>17327</v>
      </c>
      <c r="DN39" s="84">
        <v>14240</v>
      </c>
      <c r="DO39" s="17">
        <v>14378</v>
      </c>
      <c r="DP39" s="85">
        <f t="shared" si="23"/>
        <v>0.82980319732209851</v>
      </c>
      <c r="DQ39" s="12">
        <v>336.87739350521963</v>
      </c>
      <c r="DR39" s="17">
        <v>363</v>
      </c>
      <c r="DS39" s="84">
        <v>359</v>
      </c>
      <c r="DT39" s="51">
        <f t="shared" si="24"/>
        <v>106.56696083539295</v>
      </c>
      <c r="DU39" s="51">
        <v>64791</v>
      </c>
      <c r="DV39" s="51">
        <f>VLOOKUP(A39,[2]Sheet1!$A$1:$F$49,6,FALSE)</f>
        <v>24012.435181828962</v>
      </c>
      <c r="DW39" s="51">
        <v>13638</v>
      </c>
      <c r="DX39" s="51">
        <v>100</v>
      </c>
      <c r="DY39" s="86">
        <f t="shared" si="25"/>
        <v>0.56795572363774027</v>
      </c>
      <c r="DZ39" s="87">
        <v>64791</v>
      </c>
      <c r="EA39" s="87">
        <f t="shared" si="60"/>
        <v>24012.435181828962</v>
      </c>
      <c r="EB39" s="87">
        <v>9723</v>
      </c>
      <c r="EC39" s="86">
        <v>1</v>
      </c>
      <c r="ED39" s="86">
        <f t="shared" si="26"/>
        <v>0.40491520024415223</v>
      </c>
      <c r="EE39" s="178">
        <f>VLOOKUP(A39,'[3]County 15 24 population'!$A$1:$J$50,10,FALSE)</f>
        <v>64791</v>
      </c>
      <c r="EF39" s="178">
        <v>24012.435181828962</v>
      </c>
      <c r="EG39" s="178">
        <v>11468</v>
      </c>
      <c r="EH39" s="12">
        <v>100</v>
      </c>
      <c r="EI39" s="12">
        <f t="shared" si="61"/>
        <v>47.758588053069403</v>
      </c>
      <c r="EJ39" s="184">
        <v>70043</v>
      </c>
      <c r="EK39" s="184">
        <v>19259.527337116982</v>
      </c>
      <c r="EL39" s="184">
        <v>6890</v>
      </c>
      <c r="EM39" s="21">
        <v>100</v>
      </c>
      <c r="EN39" s="88">
        <f t="shared" si="27"/>
        <v>0.35774502039422246</v>
      </c>
      <c r="EO39" s="89">
        <v>70043</v>
      </c>
      <c r="EP39" s="89">
        <v>19259.527337116982</v>
      </c>
      <c r="EQ39" s="172">
        <v>4286</v>
      </c>
      <c r="ER39" s="85">
        <v>1</v>
      </c>
      <c r="ES39" s="85">
        <f t="shared" si="28"/>
        <v>0.22253921007396771</v>
      </c>
      <c r="ET39" s="12">
        <v>70043</v>
      </c>
      <c r="EU39" s="12">
        <v>19259.527337116982</v>
      </c>
      <c r="EV39" s="178">
        <v>3440</v>
      </c>
      <c r="EW39" s="12">
        <v>100</v>
      </c>
      <c r="EX39" s="85">
        <f t="shared" si="62"/>
        <v>0.178612898426143</v>
      </c>
      <c r="EY39" s="21">
        <v>1785</v>
      </c>
      <c r="EZ39" s="21">
        <v>0</v>
      </c>
      <c r="FA39" s="21">
        <v>100</v>
      </c>
      <c r="FB39" s="21">
        <f t="shared" si="29"/>
        <v>0</v>
      </c>
      <c r="FC39" s="21">
        <f t="shared" si="30"/>
        <v>1785</v>
      </c>
      <c r="FD39" s="21">
        <f>VLOOKUP(A39,'[1]KP 2021'!$A$1:$O$51,6,FALSE)</f>
        <v>0</v>
      </c>
      <c r="FE39" s="21">
        <v>100</v>
      </c>
      <c r="FF39" s="90">
        <f t="shared" si="31"/>
        <v>0</v>
      </c>
      <c r="FG39" s="21">
        <v>1785</v>
      </c>
      <c r="FH39" s="179">
        <v>1200</v>
      </c>
      <c r="FI39" s="12">
        <v>100</v>
      </c>
      <c r="FJ39" s="92">
        <f t="shared" si="32"/>
        <v>0.67226890756302526</v>
      </c>
      <c r="FK39" s="75">
        <v>403</v>
      </c>
      <c r="FL39" s="75">
        <v>0</v>
      </c>
      <c r="FM39" s="75">
        <v>100</v>
      </c>
      <c r="FN39" s="92">
        <f t="shared" si="33"/>
        <v>0</v>
      </c>
      <c r="FO39" s="76">
        <f t="shared" si="34"/>
        <v>403</v>
      </c>
      <c r="FP39" s="76">
        <f>VLOOKUP(A39,'[1]KP 2021'!$A$1:$O$51,15,FALSE)</f>
        <v>0</v>
      </c>
      <c r="FQ39" s="92">
        <v>1</v>
      </c>
      <c r="FR39" s="92">
        <f t="shared" si="35"/>
        <v>0</v>
      </c>
      <c r="FS39" s="12">
        <v>403</v>
      </c>
      <c r="FT39" s="179">
        <v>439</v>
      </c>
      <c r="FU39" s="93">
        <v>100</v>
      </c>
      <c r="FV39" s="92">
        <f t="shared" si="36"/>
        <v>1.0893300248138957</v>
      </c>
      <c r="FW39" s="75">
        <v>257</v>
      </c>
      <c r="FX39" s="75">
        <v>0</v>
      </c>
      <c r="FY39" s="75">
        <v>100</v>
      </c>
      <c r="FZ39" s="92">
        <f t="shared" si="37"/>
        <v>0</v>
      </c>
      <c r="GA39" s="94">
        <f t="shared" si="38"/>
        <v>257</v>
      </c>
      <c r="GB39" s="76">
        <f>VLOOKUP(A39,'[1]PWID 2021'!$A$1:$F$50,6,FALSE)</f>
        <v>0</v>
      </c>
      <c r="GC39" s="92">
        <v>1</v>
      </c>
      <c r="GD39" s="92">
        <f t="shared" si="39"/>
        <v>0</v>
      </c>
      <c r="GE39" s="17">
        <f>VLOOKUP(A39,'[4]KPSE post county TWG'!$A$4:$U$52,16,FALSE)</f>
        <v>257</v>
      </c>
      <c r="GF39" s="179">
        <v>0</v>
      </c>
      <c r="GG39" s="76">
        <v>100</v>
      </c>
      <c r="GH39" s="92">
        <f t="shared" si="67"/>
        <v>0</v>
      </c>
      <c r="GI39" s="75">
        <v>257</v>
      </c>
      <c r="GJ39" s="76">
        <v>0</v>
      </c>
      <c r="GK39" s="92">
        <v>1</v>
      </c>
      <c r="GL39" s="92">
        <f t="shared" si="40"/>
        <v>0</v>
      </c>
      <c r="GM39" s="76">
        <f t="shared" si="41"/>
        <v>257</v>
      </c>
      <c r="GN39" s="76">
        <v>0</v>
      </c>
      <c r="GO39" s="92">
        <v>1</v>
      </c>
      <c r="GP39" s="92">
        <f t="shared" si="42"/>
        <v>0</v>
      </c>
      <c r="GQ39" s="75">
        <v>257</v>
      </c>
      <c r="GR39" s="76">
        <v>0</v>
      </c>
      <c r="GS39" s="92">
        <v>1</v>
      </c>
      <c r="GT39" s="92">
        <f t="shared" si="43"/>
        <v>0</v>
      </c>
      <c r="GU39" s="76">
        <v>0</v>
      </c>
      <c r="GV39" s="17">
        <v>0</v>
      </c>
      <c r="GW39" s="25">
        <v>100</v>
      </c>
      <c r="GX39" s="95" t="e">
        <f t="shared" si="44"/>
        <v>#DIV/0!</v>
      </c>
      <c r="GY39" s="96"/>
      <c r="GZ39" s="96"/>
      <c r="HA39" s="96"/>
      <c r="HB39" s="96"/>
      <c r="HC39" s="76">
        <v>0</v>
      </c>
      <c r="HD39" s="4">
        <v>0</v>
      </c>
      <c r="HE39" s="25">
        <v>100</v>
      </c>
      <c r="HF39" s="96">
        <v>0</v>
      </c>
      <c r="HG39" s="12">
        <v>8306</v>
      </c>
      <c r="HH39" s="17">
        <v>0</v>
      </c>
      <c r="HI39" s="17">
        <v>100</v>
      </c>
      <c r="HK39" s="85">
        <f t="shared" si="63"/>
        <v>0</v>
      </c>
      <c r="HL39" s="21">
        <v>8306</v>
      </c>
      <c r="HM39" s="21">
        <v>0</v>
      </c>
      <c r="HN39" s="12"/>
      <c r="HO39" s="21">
        <v>100</v>
      </c>
      <c r="HP39" s="90">
        <f t="shared" si="64"/>
        <v>0</v>
      </c>
      <c r="HQ39" s="173">
        <v>8306</v>
      </c>
      <c r="HR39" s="17">
        <v>0</v>
      </c>
      <c r="HS39" s="12"/>
      <c r="HT39" s="17">
        <v>100</v>
      </c>
      <c r="HU39" s="86">
        <f t="shared" si="65"/>
        <v>0</v>
      </c>
      <c r="HV39" s="12">
        <v>1785</v>
      </c>
      <c r="HW39" s="12">
        <v>37</v>
      </c>
      <c r="HX39" s="26">
        <f t="shared" si="45"/>
        <v>2.072829131652661E-2</v>
      </c>
      <c r="HY39" s="12">
        <v>403</v>
      </c>
      <c r="HZ39" s="12">
        <v>3</v>
      </c>
      <c r="IA39" s="26">
        <f t="shared" si="46"/>
        <v>7.4441687344913151E-3</v>
      </c>
      <c r="IB39" s="12">
        <v>257</v>
      </c>
      <c r="IC39" s="12">
        <v>0</v>
      </c>
      <c r="ID39" s="26">
        <f t="shared" si="47"/>
        <v>0</v>
      </c>
      <c r="IE39" s="12" t="s">
        <v>230</v>
      </c>
      <c r="IF39" s="12"/>
      <c r="IG39" s="51"/>
      <c r="IH39" s="51">
        <f t="shared" si="48"/>
        <v>1785</v>
      </c>
      <c r="II39" s="51">
        <f>VLOOKUP(A39,'[1]Prep 2021'!$A$1:$H$50,2,FALSE)</f>
        <v>37</v>
      </c>
      <c r="IJ39" s="51"/>
      <c r="IK39" s="51">
        <f t="shared" si="49"/>
        <v>403</v>
      </c>
      <c r="IL39" s="51">
        <f>VLOOKUP(A39,'[1]Prep 2021'!$A$1:$H$50,3,FALSE)</f>
        <v>3</v>
      </c>
      <c r="IM39" s="51"/>
      <c r="IN39" s="51">
        <f t="shared" si="50"/>
        <v>257</v>
      </c>
      <c r="IO39" s="51" t="e">
        <f>VLOOKUP(A39,'[1]Prep 2021'!$A$1:$H$50,5,FALSE)</f>
        <v>#REF!</v>
      </c>
      <c r="IP39" s="51"/>
      <c r="IQ39" s="51"/>
      <c r="IR39" s="51"/>
      <c r="IS39" s="51"/>
      <c r="IT39" s="12">
        <v>1785</v>
      </c>
      <c r="IU39" s="17">
        <f>VLOOKUP(A39,'[1]Prep all counties'!$A$1:$M$50,8,FALSE)</f>
        <v>21</v>
      </c>
      <c r="IV39" s="12">
        <f t="shared" si="73"/>
        <v>1.1764705882352942</v>
      </c>
      <c r="IW39" s="12">
        <v>403</v>
      </c>
      <c r="IX39" s="17">
        <f>VLOOKUP(A39,'[1]Prep all counties'!$A$1:$M$50,10,FALSE)</f>
        <v>3</v>
      </c>
      <c r="IY39" s="12">
        <f t="shared" si="74"/>
        <v>0.74441687344913154</v>
      </c>
      <c r="IZ39" s="12">
        <v>257</v>
      </c>
      <c r="JA39" s="17">
        <f>VLOOKUP(A39,'[1]Prep all counties'!$A$1:$M$50,11,FALSE)</f>
        <v>1</v>
      </c>
      <c r="JB39" s="12">
        <f>JA39/IZ39*100</f>
        <v>0.38910505836575876</v>
      </c>
      <c r="JC39" s="21" t="s">
        <v>230</v>
      </c>
      <c r="JD39" s="97"/>
      <c r="JE39" s="51"/>
      <c r="JF39" s="51">
        <v>24012.435181828962</v>
      </c>
      <c r="JG39" s="51">
        <v>17</v>
      </c>
      <c r="JH39" s="96">
        <f t="shared" si="52"/>
        <v>7.0796651282017768E-4</v>
      </c>
      <c r="JI39" s="51">
        <f t="shared" si="53"/>
        <v>24012.435181828962</v>
      </c>
      <c r="JJ39" s="51">
        <f>VLOOKUP(A39,'[1]Prep 2021'!$A$1:$H$50,8,FALSE)</f>
        <v>44</v>
      </c>
      <c r="JK39" s="96"/>
      <c r="JL39" s="51">
        <v>24012.435181828962</v>
      </c>
      <c r="JM39" s="51">
        <f>VLOOKUP(A39,[1]PREP2!$A$1:$M$50,7,FALSE)</f>
        <v>30</v>
      </c>
      <c r="JN39" s="51"/>
      <c r="JO39" s="51">
        <v>186</v>
      </c>
      <c r="JP39" s="51">
        <v>204</v>
      </c>
      <c r="JQ39" s="51">
        <v>105</v>
      </c>
      <c r="JR39" s="51">
        <f t="shared" si="54"/>
        <v>243</v>
      </c>
      <c r="JS39" s="51" t="e">
        <f t="shared" si="66"/>
        <v>#REF!</v>
      </c>
      <c r="JT39" s="51">
        <f t="shared" si="55"/>
        <v>160</v>
      </c>
      <c r="JU39" s="96">
        <v>0.83786508738895904</v>
      </c>
      <c r="JV39" s="96">
        <v>0.99967734996773505</v>
      </c>
      <c r="JW39" s="96">
        <v>1.020979020979021</v>
      </c>
      <c r="JX39" s="26">
        <v>0.83786508738895904</v>
      </c>
      <c r="JY39" s="26">
        <v>0.83759475019147933</v>
      </c>
      <c r="JZ39" s="98">
        <v>0.85516666802766417</v>
      </c>
      <c r="KA39" s="99">
        <v>0.93349518951472421</v>
      </c>
      <c r="KB39" s="100">
        <v>0.9985776694097328</v>
      </c>
      <c r="KC39" s="101">
        <v>94.7</v>
      </c>
      <c r="KD39" s="99">
        <f t="shared" si="56"/>
        <v>0.93349518951472421</v>
      </c>
      <c r="KE39" s="99">
        <v>0.96975556739115742</v>
      </c>
      <c r="KF39" s="99">
        <v>0.2689544894402579</v>
      </c>
      <c r="KG39" s="96">
        <v>0.9275626723057514</v>
      </c>
      <c r="KH39" s="59">
        <v>0.99952143950995409</v>
      </c>
      <c r="KI39" s="102">
        <v>95.7</v>
      </c>
      <c r="KJ39" s="26">
        <f t="shared" si="57"/>
        <v>0.9275626723057514</v>
      </c>
      <c r="KK39" s="26">
        <v>0.9879628924746523</v>
      </c>
      <c r="KL39" s="98">
        <v>0.90272353921221216</v>
      </c>
      <c r="KM39" s="103" t="s">
        <v>62</v>
      </c>
    </row>
    <row r="40" spans="1:299" x14ac:dyDescent="0.35">
      <c r="A40" s="14" t="s">
        <v>35</v>
      </c>
      <c r="B40" s="48">
        <v>759164</v>
      </c>
      <c r="C40" s="49">
        <v>374288</v>
      </c>
      <c r="D40" s="49">
        <v>384845</v>
      </c>
      <c r="E40" s="50">
        <f t="shared" si="0"/>
        <v>972.5681767984513</v>
      </c>
      <c r="F40" s="51">
        <f t="shared" si="1"/>
        <v>1028.2055529431882</v>
      </c>
      <c r="G40" s="52">
        <v>0.43180000000000002</v>
      </c>
      <c r="H40" s="12">
        <v>288.69458914372058</v>
      </c>
      <c r="I40" s="21">
        <v>30</v>
      </c>
      <c r="J40" s="11">
        <v>0.37415023663176616</v>
      </c>
      <c r="K40" s="21">
        <v>225.95328059535186</v>
      </c>
      <c r="L40" s="21">
        <f t="shared" si="2"/>
        <v>35</v>
      </c>
      <c r="M40" s="53">
        <v>0.34583544003267663</v>
      </c>
      <c r="N40" s="12">
        <v>192.9191544674369</v>
      </c>
      <c r="O40" s="54">
        <f t="shared" si="3"/>
        <v>38</v>
      </c>
      <c r="P40" s="55">
        <v>3.8885799999999998E-2</v>
      </c>
      <c r="Q40" s="56">
        <v>2.7999100000000002E-2</v>
      </c>
      <c r="R40" s="57">
        <v>4.9872199999999998E-2</v>
      </c>
      <c r="S40" s="58">
        <v>3.8594260912071361E-2</v>
      </c>
      <c r="T40" s="58">
        <v>2.2785301675462801E-2</v>
      </c>
      <c r="U40" s="58">
        <v>5.4689958052221002E-2</v>
      </c>
      <c r="V40" s="55">
        <v>2.9675367810079612E-2</v>
      </c>
      <c r="W40" s="56">
        <v>1.6671077014305102E-2</v>
      </c>
      <c r="X40" s="59">
        <v>4.0304427166934602E-2</v>
      </c>
      <c r="Y40" s="24">
        <v>1.1104310570953922E-2</v>
      </c>
      <c r="Z40" s="24">
        <v>8.8834484567631381E-3</v>
      </c>
      <c r="AA40" s="24">
        <v>3.4544000000000005E-2</v>
      </c>
      <c r="AB40" s="12">
        <v>288.69458914372058</v>
      </c>
      <c r="AC40" s="12">
        <v>9.9726658873806855</v>
      </c>
      <c r="AD40" s="12">
        <v>278.72192325633989</v>
      </c>
      <c r="AE40" s="60">
        <f t="shared" si="4"/>
        <v>9.6944526929583184E-3</v>
      </c>
      <c r="AF40" s="61">
        <f t="shared" si="5"/>
        <v>7.7555621543666546E-3</v>
      </c>
      <c r="AG40" s="3">
        <f t="shared" si="6"/>
        <v>2.9932018930541291E-2</v>
      </c>
      <c r="AH40" s="21">
        <v>225.95328059535186</v>
      </c>
      <c r="AI40" s="12">
        <f t="shared" si="7"/>
        <v>6.7632378721979798</v>
      </c>
      <c r="AJ40" s="62">
        <f t="shared" si="8"/>
        <v>219.19004272315388</v>
      </c>
      <c r="AK40" s="60">
        <f t="shared" si="9"/>
        <v>1.1653956313060735E-2</v>
      </c>
      <c r="AL40" s="63">
        <f t="shared" si="10"/>
        <v>9.3231650504485876E-3</v>
      </c>
      <c r="AM40" s="3">
        <f t="shared" si="11"/>
        <v>2.7666835202614131E-2</v>
      </c>
      <c r="AN40" s="12">
        <f t="shared" si="12"/>
        <v>192.9191544674369</v>
      </c>
      <c r="AO40" s="12">
        <f t="shared" si="13"/>
        <v>5.3374624540782367</v>
      </c>
      <c r="AP40" s="62">
        <f t="shared" si="14"/>
        <v>187.58169201335866</v>
      </c>
      <c r="AQ40" s="5" t="s">
        <v>62</v>
      </c>
      <c r="AR40" s="5"/>
      <c r="AS40" s="5" t="s">
        <v>62</v>
      </c>
      <c r="AT40" s="64">
        <v>46.7</v>
      </c>
      <c r="AU40" s="65">
        <v>36.6</v>
      </c>
      <c r="AV40" s="66">
        <v>57.7</v>
      </c>
      <c r="AW40" s="67">
        <v>15.5</v>
      </c>
      <c r="AX40" s="68" t="s">
        <v>269</v>
      </c>
      <c r="AY40" s="69" t="s">
        <v>270</v>
      </c>
      <c r="AZ40" s="65">
        <v>36.5</v>
      </c>
      <c r="BA40" s="66">
        <v>24.2</v>
      </c>
      <c r="BB40" s="70">
        <v>57.2</v>
      </c>
      <c r="BC40" s="71">
        <v>67.599999999999994</v>
      </c>
      <c r="BD40" s="72">
        <v>37.700000000000003</v>
      </c>
      <c r="BE40" s="104">
        <v>95.3</v>
      </c>
      <c r="BF40" s="74">
        <v>1317</v>
      </c>
      <c r="BG40" s="12">
        <f t="shared" si="15"/>
        <v>3.518680801949301</v>
      </c>
      <c r="BH40" s="17">
        <v>406</v>
      </c>
      <c r="BI40" s="12">
        <f t="shared" si="16"/>
        <v>1.0847262001453426</v>
      </c>
      <c r="BJ40" s="17">
        <v>0</v>
      </c>
      <c r="BK40" s="75">
        <v>9.5</v>
      </c>
      <c r="BL40" s="75">
        <v>3.7423008294513855</v>
      </c>
      <c r="BM40" s="75">
        <v>1.1536629739994402</v>
      </c>
      <c r="BN40" s="75">
        <f>VLOOKUP(A40,[1]Sheet6!$A$1:$D$49,2,FALSE)</f>
        <v>17220</v>
      </c>
      <c r="BO40" s="75">
        <v>16975</v>
      </c>
      <c r="BP40" s="75">
        <v>22</v>
      </c>
      <c r="BQ40" s="75">
        <v>2358</v>
      </c>
      <c r="BR40" s="75">
        <v>2380</v>
      </c>
      <c r="BS40" s="75">
        <v>1392</v>
      </c>
      <c r="BT40" s="76">
        <v>15.549457728995165</v>
      </c>
      <c r="BU40" s="76">
        <v>24.643930484777211</v>
      </c>
      <c r="BV40" s="76"/>
      <c r="BW40" s="76"/>
      <c r="BX40" s="76">
        <v>18046</v>
      </c>
      <c r="BY40" s="76">
        <v>15760</v>
      </c>
      <c r="BZ40" s="76">
        <v>54</v>
      </c>
      <c r="CA40" s="76">
        <v>1844</v>
      </c>
      <c r="CB40" s="76">
        <v>1898</v>
      </c>
      <c r="CC40" s="76">
        <v>6625</v>
      </c>
      <c r="CD40" s="76">
        <v>12.043147208121828</v>
      </c>
      <c r="CE40" s="76">
        <v>54.079949238578685</v>
      </c>
      <c r="CF40" s="75">
        <f t="shared" si="17"/>
        <v>18431</v>
      </c>
      <c r="CG40" s="2">
        <f t="shared" si="17"/>
        <v>15537.2</v>
      </c>
      <c r="CH40" s="2">
        <v>68</v>
      </c>
      <c r="CI40" s="2">
        <v>1544</v>
      </c>
      <c r="CJ40" s="75">
        <f t="shared" si="18"/>
        <v>1612</v>
      </c>
      <c r="CK40" s="2">
        <f>VLOOKUP(A40,'[1]KP 2021'!$A$1:$AK$51,37)</f>
        <v>5942</v>
      </c>
      <c r="CL40" s="77">
        <f t="shared" si="58"/>
        <v>0.1037509976057462</v>
      </c>
      <c r="CM40" s="77">
        <f t="shared" si="59"/>
        <v>0.48618798753958242</v>
      </c>
      <c r="CN40" s="17">
        <v>48502</v>
      </c>
      <c r="CO40" s="17">
        <v>36678</v>
      </c>
      <c r="CP40" s="17">
        <v>11824</v>
      </c>
      <c r="CQ40" s="12">
        <v>24.378376149437138</v>
      </c>
      <c r="CR40" s="78">
        <v>17.100000000000001</v>
      </c>
      <c r="CS40" s="105">
        <v>25.289570000000001</v>
      </c>
      <c r="CT40" s="79">
        <v>9.2539303338000014</v>
      </c>
      <c r="CU40" s="79">
        <v>19.731610000000003</v>
      </c>
      <c r="CV40" s="80">
        <v>19434</v>
      </c>
      <c r="CW40" s="80">
        <v>15306</v>
      </c>
      <c r="CX40" s="80">
        <v>15182</v>
      </c>
      <c r="CY40" s="81">
        <f t="shared" si="19"/>
        <v>78.12081918287538</v>
      </c>
      <c r="CZ40" s="80">
        <v>612.3048793333171</v>
      </c>
      <c r="DA40" s="80">
        <v>505</v>
      </c>
      <c r="DB40" s="80">
        <v>492</v>
      </c>
      <c r="DC40" s="80"/>
      <c r="DD40" s="80">
        <v>18046</v>
      </c>
      <c r="DE40" s="80">
        <v>15760</v>
      </c>
      <c r="DF40" s="80">
        <v>17232</v>
      </c>
      <c r="DG40" s="82">
        <f t="shared" si="20"/>
        <v>0.95489305109165468</v>
      </c>
      <c r="DH40" s="80">
        <v>589.55787848855846</v>
      </c>
      <c r="DI40" s="80">
        <v>398</v>
      </c>
      <c r="DJ40" s="80">
        <v>386</v>
      </c>
      <c r="DK40" s="80">
        <f t="shared" si="21"/>
        <v>0.65472791405923192</v>
      </c>
      <c r="DL40" s="81">
        <f t="shared" si="22"/>
        <v>80.352127935954698</v>
      </c>
      <c r="DM40" s="83">
        <v>18431</v>
      </c>
      <c r="DN40" s="84">
        <v>15537.2</v>
      </c>
      <c r="DO40" s="17">
        <v>15099</v>
      </c>
      <c r="DP40" s="85">
        <f t="shared" si="23"/>
        <v>0.81921762248385877</v>
      </c>
      <c r="DQ40" s="12">
        <v>535.52129947344622</v>
      </c>
      <c r="DR40" s="17">
        <v>333</v>
      </c>
      <c r="DS40" s="84">
        <v>335</v>
      </c>
      <c r="DT40" s="51">
        <f t="shared" si="24"/>
        <v>62.555868520895487</v>
      </c>
      <c r="DU40" s="51">
        <v>69574</v>
      </c>
      <c r="DV40" s="51">
        <f>VLOOKUP(A40,[2]Sheet1!$A$1:$F$49,6,FALSE)</f>
        <v>23316.070422052821</v>
      </c>
      <c r="DW40" s="51">
        <v>14585</v>
      </c>
      <c r="DX40" s="51">
        <v>100</v>
      </c>
      <c r="DY40" s="86">
        <f t="shared" si="25"/>
        <v>0.62553422321993013</v>
      </c>
      <c r="DZ40" s="87">
        <v>69574</v>
      </c>
      <c r="EA40" s="87">
        <f t="shared" si="60"/>
        <v>23316.070422052821</v>
      </c>
      <c r="EB40" s="87">
        <v>10652</v>
      </c>
      <c r="EC40" s="86">
        <v>1</v>
      </c>
      <c r="ED40" s="86">
        <f t="shared" si="26"/>
        <v>0.4568522828754677</v>
      </c>
      <c r="EE40" s="178">
        <f>VLOOKUP(A40,'[3]County 15 24 population'!$A$1:$J$50,10,FALSE)</f>
        <v>69574</v>
      </c>
      <c r="EF40" s="178">
        <v>23316.070422052821</v>
      </c>
      <c r="EG40" s="178">
        <v>8848</v>
      </c>
      <c r="EH40" s="12">
        <v>100</v>
      </c>
      <c r="EI40" s="12">
        <f t="shared" si="61"/>
        <v>37.948075468288941</v>
      </c>
      <c r="EJ40" s="184">
        <v>74915</v>
      </c>
      <c r="EK40" s="184">
        <v>17803.709276222678</v>
      </c>
      <c r="EL40" s="184">
        <v>9895</v>
      </c>
      <c r="EM40" s="21">
        <v>100</v>
      </c>
      <c r="EN40" s="88">
        <f t="shared" si="27"/>
        <v>0.55578305882668122</v>
      </c>
      <c r="EO40" s="89">
        <v>74915</v>
      </c>
      <c r="EP40" s="89">
        <v>17803.709276222678</v>
      </c>
      <c r="EQ40" s="172">
        <v>7924</v>
      </c>
      <c r="ER40" s="85">
        <v>1</v>
      </c>
      <c r="ES40" s="85">
        <f t="shared" si="28"/>
        <v>0.44507579162633881</v>
      </c>
      <c r="ET40" s="12">
        <v>74915</v>
      </c>
      <c r="EU40" s="12">
        <v>17803.709276222678</v>
      </c>
      <c r="EV40" s="178">
        <v>6160</v>
      </c>
      <c r="EW40" s="12">
        <v>100</v>
      </c>
      <c r="EX40" s="85">
        <f t="shared" si="62"/>
        <v>0.34599531504521036</v>
      </c>
      <c r="EY40" s="21">
        <v>1317</v>
      </c>
      <c r="EZ40" s="21">
        <v>2129</v>
      </c>
      <c r="FA40" s="21">
        <v>100</v>
      </c>
      <c r="FB40" s="21">
        <f t="shared" si="29"/>
        <v>161.65527714502656</v>
      </c>
      <c r="FC40" s="21">
        <f t="shared" si="30"/>
        <v>1317</v>
      </c>
      <c r="FD40" s="21">
        <f>VLOOKUP(A40,'[1]KP 2021'!$A$1:$O$51,6,FALSE)</f>
        <v>2328</v>
      </c>
      <c r="FE40" s="21">
        <v>100</v>
      </c>
      <c r="FF40" s="90">
        <f t="shared" si="31"/>
        <v>1.7676537585421412</v>
      </c>
      <c r="FG40" s="21">
        <v>1317</v>
      </c>
      <c r="FH40" s="179">
        <v>2783</v>
      </c>
      <c r="FI40" s="12">
        <v>100</v>
      </c>
      <c r="FJ40" s="92">
        <f t="shared" si="32"/>
        <v>2.1131359149582383</v>
      </c>
      <c r="FK40" s="75">
        <v>406</v>
      </c>
      <c r="FL40" s="75">
        <v>1794</v>
      </c>
      <c r="FM40" s="75">
        <v>100</v>
      </c>
      <c r="FN40" s="92">
        <f t="shared" si="33"/>
        <v>4.4187192118226601</v>
      </c>
      <c r="FO40" s="76">
        <f t="shared" si="34"/>
        <v>406</v>
      </c>
      <c r="FP40" s="76">
        <f>VLOOKUP(A40,'[1]KP 2021'!$A$1:$O$51,15,FALSE)</f>
        <v>1112</v>
      </c>
      <c r="FQ40" s="92">
        <v>1</v>
      </c>
      <c r="FR40" s="92">
        <f t="shared" si="35"/>
        <v>2.7389162561576357</v>
      </c>
      <c r="FS40" s="12">
        <v>406</v>
      </c>
      <c r="FT40" s="179">
        <v>1337</v>
      </c>
      <c r="FU40" s="93">
        <v>100</v>
      </c>
      <c r="FV40" s="92">
        <f t="shared" si="36"/>
        <v>3.2931034482758621</v>
      </c>
      <c r="FW40" s="75">
        <v>0</v>
      </c>
      <c r="FX40" s="75">
        <v>0</v>
      </c>
      <c r="FY40" s="75">
        <v>100</v>
      </c>
      <c r="FZ40" s="92" t="e">
        <f t="shared" si="37"/>
        <v>#DIV/0!</v>
      </c>
      <c r="GA40" s="94">
        <f t="shared" si="38"/>
        <v>0</v>
      </c>
      <c r="GB40" s="76">
        <f>VLOOKUP(A40,'[1]PWID 2021'!$A$1:$F$50,6,FALSE)</f>
        <v>0</v>
      </c>
      <c r="GC40" s="92">
        <v>1</v>
      </c>
      <c r="GD40" s="92" t="e">
        <f t="shared" si="39"/>
        <v>#DIV/0!</v>
      </c>
      <c r="GE40" s="17">
        <f>VLOOKUP(A40,'[4]KPSE post county TWG'!$A$4:$U$52,16,FALSE)</f>
        <v>0</v>
      </c>
      <c r="GF40" s="179">
        <v>18</v>
      </c>
      <c r="GG40" s="76">
        <v>100</v>
      </c>
      <c r="GH40" s="92">
        <v>0</v>
      </c>
      <c r="GI40" s="75">
        <v>0</v>
      </c>
      <c r="GJ40" s="76">
        <v>0</v>
      </c>
      <c r="GK40" s="92">
        <v>1</v>
      </c>
      <c r="GL40" s="92" t="e">
        <f t="shared" si="40"/>
        <v>#DIV/0!</v>
      </c>
      <c r="GM40" s="76">
        <f t="shared" si="41"/>
        <v>0</v>
      </c>
      <c r="GN40" s="76">
        <v>0</v>
      </c>
      <c r="GO40" s="92">
        <v>1</v>
      </c>
      <c r="GP40" s="92" t="e">
        <f t="shared" si="42"/>
        <v>#DIV/0!</v>
      </c>
      <c r="GQ40" s="75">
        <v>0</v>
      </c>
      <c r="GR40" s="76">
        <v>0</v>
      </c>
      <c r="GS40" s="92">
        <v>1</v>
      </c>
      <c r="GT40" s="92" t="e">
        <f t="shared" si="43"/>
        <v>#DIV/0!</v>
      </c>
      <c r="GU40" s="76">
        <v>9.5</v>
      </c>
      <c r="GV40" s="17">
        <v>0</v>
      </c>
      <c r="GW40" s="25">
        <v>100</v>
      </c>
      <c r="GX40" s="95">
        <f t="shared" si="44"/>
        <v>0</v>
      </c>
      <c r="GY40" s="96"/>
      <c r="GZ40" s="96"/>
      <c r="HA40" s="96"/>
      <c r="HB40" s="96"/>
      <c r="HC40" s="76">
        <v>9.5</v>
      </c>
      <c r="HD40" s="4">
        <v>0</v>
      </c>
      <c r="HE40" s="25">
        <v>100</v>
      </c>
      <c r="HF40" s="96">
        <f>HD40/HC40</f>
        <v>0</v>
      </c>
      <c r="HG40" s="12">
        <v>12545</v>
      </c>
      <c r="HH40" s="17">
        <v>5</v>
      </c>
      <c r="HI40" s="17">
        <v>100</v>
      </c>
      <c r="HK40" s="85">
        <f t="shared" si="63"/>
        <v>3.9856516540454366E-4</v>
      </c>
      <c r="HL40" s="21">
        <v>12545</v>
      </c>
      <c r="HM40" s="21">
        <v>5</v>
      </c>
      <c r="HN40" s="12"/>
      <c r="HO40" s="21">
        <v>100</v>
      </c>
      <c r="HP40" s="90">
        <f t="shared" si="64"/>
        <v>3.9856516540454366E-4</v>
      </c>
      <c r="HQ40" s="173">
        <v>12545</v>
      </c>
      <c r="HR40" s="17">
        <v>244</v>
      </c>
      <c r="HS40" s="12"/>
      <c r="HT40" s="17">
        <v>100</v>
      </c>
      <c r="HU40" s="86">
        <f t="shared" si="65"/>
        <v>1.9449980071741729E-2</v>
      </c>
      <c r="HV40" s="12">
        <v>1317</v>
      </c>
      <c r="HW40" s="12">
        <v>7</v>
      </c>
      <c r="HX40" s="26">
        <f t="shared" si="45"/>
        <v>5.3151100987091872E-3</v>
      </c>
      <c r="HY40" s="12">
        <v>406</v>
      </c>
      <c r="HZ40" s="12">
        <v>1</v>
      </c>
      <c r="IA40" s="26">
        <f t="shared" si="46"/>
        <v>2.4630541871921183E-3</v>
      </c>
      <c r="IB40" s="12">
        <v>0</v>
      </c>
      <c r="IC40" s="12">
        <v>2</v>
      </c>
      <c r="ID40" s="26" t="e">
        <f t="shared" si="47"/>
        <v>#DIV/0!</v>
      </c>
      <c r="IE40" s="12">
        <v>9.5</v>
      </c>
      <c r="IF40" s="12"/>
      <c r="IG40" s="51"/>
      <c r="IH40" s="51">
        <f t="shared" si="48"/>
        <v>1317</v>
      </c>
      <c r="II40" s="51">
        <f>VLOOKUP(A40,'[1]Prep 2021'!$A$1:$H$50,2,FALSE)</f>
        <v>7</v>
      </c>
      <c r="IJ40" s="51"/>
      <c r="IK40" s="51">
        <f t="shared" si="49"/>
        <v>406</v>
      </c>
      <c r="IL40" s="51">
        <f>VLOOKUP(A40,'[1]Prep 2021'!$A$1:$H$50,3,FALSE)</f>
        <v>4</v>
      </c>
      <c r="IM40" s="51"/>
      <c r="IN40" s="51">
        <f t="shared" si="50"/>
        <v>0</v>
      </c>
      <c r="IO40" s="51">
        <f>VLOOKUP(A40,'[1]Prep 2021'!$A$1:$H$50,5,FALSE)</f>
        <v>2</v>
      </c>
      <c r="IP40" s="51"/>
      <c r="IQ40" s="51"/>
      <c r="IR40" s="51"/>
      <c r="IS40" s="51"/>
      <c r="IT40" s="12">
        <v>1317</v>
      </c>
      <c r="IU40" s="17">
        <f>VLOOKUP(A40,'[1]Prep all counties'!$A$1:$M$50,8,FALSE)</f>
        <v>24</v>
      </c>
      <c r="IV40" s="12">
        <f t="shared" si="73"/>
        <v>1.8223234624145785</v>
      </c>
      <c r="IW40" s="12">
        <v>406</v>
      </c>
      <c r="IX40" s="17">
        <f>VLOOKUP(A40,'[1]Prep all counties'!$A$1:$M$50,10,FALSE)</f>
        <v>3</v>
      </c>
      <c r="IY40" s="12">
        <f t="shared" si="74"/>
        <v>0.73891625615763545</v>
      </c>
      <c r="IZ40" s="12">
        <v>0</v>
      </c>
      <c r="JA40" s="17" t="e">
        <f>VLOOKUP(A40,'[1]Prep all counties'!$A$1:$M$50,11,FALSE)</f>
        <v>#REF!</v>
      </c>
      <c r="JB40" s="12">
        <v>0</v>
      </c>
      <c r="JC40" s="21">
        <v>9.5</v>
      </c>
      <c r="JD40" s="97"/>
      <c r="JE40" s="51"/>
      <c r="JF40" s="51">
        <v>23316.070422052821</v>
      </c>
      <c r="JG40" s="51">
        <v>12</v>
      </c>
      <c r="JH40" s="96">
        <f t="shared" si="52"/>
        <v>5.1466648465129663E-4</v>
      </c>
      <c r="JI40" s="51">
        <f t="shared" si="53"/>
        <v>23316.070422052821</v>
      </c>
      <c r="JJ40" s="51">
        <f>VLOOKUP(A40,'[1]Prep 2021'!$A$1:$H$50,8,FALSE)</f>
        <v>70</v>
      </c>
      <c r="JK40" s="96"/>
      <c r="JL40" s="51">
        <v>23316.070422052821</v>
      </c>
      <c r="JM40" s="51">
        <f>VLOOKUP(A40,[1]PREP2!$A$1:$M$50,7,FALSE)</f>
        <v>83</v>
      </c>
      <c r="JN40" s="51"/>
      <c r="JO40" s="51">
        <v>234</v>
      </c>
      <c r="JP40" s="51">
        <v>423</v>
      </c>
      <c r="JQ40" s="51">
        <v>117</v>
      </c>
      <c r="JR40" s="51">
        <f t="shared" si="54"/>
        <v>256</v>
      </c>
      <c r="JS40" s="51">
        <f t="shared" si="66"/>
        <v>83</v>
      </c>
      <c r="JT40" s="51" t="e">
        <f t="shared" si="55"/>
        <v>#REF!</v>
      </c>
      <c r="JU40" s="96">
        <v>0.76763811372990376</v>
      </c>
      <c r="JV40" s="96">
        <v>0.99978234846011538</v>
      </c>
      <c r="JW40" s="96">
        <v>1.0660716229454663</v>
      </c>
      <c r="JX40" s="26">
        <v>0.76763811372990376</v>
      </c>
      <c r="JY40" s="26">
        <v>0.76747103611237633</v>
      </c>
      <c r="JZ40" s="98">
        <v>0.81817909303195968</v>
      </c>
      <c r="KA40" s="99">
        <v>0.93688660263247614</v>
      </c>
      <c r="KB40" s="100">
        <v>0.99984087413143796</v>
      </c>
      <c r="KC40" s="101">
        <v>95.5</v>
      </c>
      <c r="KD40" s="99">
        <f t="shared" si="56"/>
        <v>0.93688660263247614</v>
      </c>
      <c r="KE40" s="99">
        <v>0.93165972684177523</v>
      </c>
      <c r="KF40" s="99">
        <v>0.25305558628275271</v>
      </c>
      <c r="KG40" s="96">
        <v>0.9343416116283646</v>
      </c>
      <c r="KH40" s="59">
        <v>0.99963217907624402</v>
      </c>
      <c r="KI40" s="102">
        <v>95.4</v>
      </c>
      <c r="KJ40" s="26">
        <f t="shared" si="57"/>
        <v>0.9343416116283646</v>
      </c>
      <c r="KK40" s="26">
        <v>1.1514061590309033</v>
      </c>
      <c r="KL40" s="98">
        <v>1.2940004037048314</v>
      </c>
      <c r="KM40" s="103" t="s">
        <v>62</v>
      </c>
    </row>
    <row r="41" spans="1:299" x14ac:dyDescent="0.35">
      <c r="A41" s="14" t="s">
        <v>36</v>
      </c>
      <c r="B41" s="48">
        <v>310327</v>
      </c>
      <c r="C41" s="49">
        <v>156774</v>
      </c>
      <c r="D41" s="49">
        <v>153546</v>
      </c>
      <c r="E41" s="50">
        <f t="shared" si="0"/>
        <v>1021.0230159040287</v>
      </c>
      <c r="F41" s="51">
        <f t="shared" si="1"/>
        <v>979.40985112327292</v>
      </c>
      <c r="G41" s="52">
        <v>0.43979999999999997</v>
      </c>
      <c r="H41" s="12">
        <v>86.317819197554243</v>
      </c>
      <c r="I41" s="21">
        <v>42</v>
      </c>
      <c r="J41" s="11">
        <v>0.46761263278204146</v>
      </c>
      <c r="K41" s="21">
        <v>89.277762927389787</v>
      </c>
      <c r="L41" s="21">
        <f t="shared" si="2"/>
        <v>32</v>
      </c>
      <c r="M41" s="53">
        <v>1.4542122632327779</v>
      </c>
      <c r="N41" s="12">
        <v>306.85988463793251</v>
      </c>
      <c r="O41" s="54">
        <f t="shared" si="3"/>
        <v>5</v>
      </c>
      <c r="P41" s="55">
        <v>9.6378999999999996E-3</v>
      </c>
      <c r="Q41" s="56">
        <v>6.6442000000000003E-3</v>
      </c>
      <c r="R41" s="57">
        <v>1.26844E-2</v>
      </c>
      <c r="S41" s="58">
        <v>1.4270368413439847E-2</v>
      </c>
      <c r="T41" s="58">
        <v>9.7012922734036004E-3</v>
      </c>
      <c r="U41" s="58">
        <v>1.8845162436625099E-2</v>
      </c>
      <c r="V41" s="55">
        <v>4.5930355296527101E-2</v>
      </c>
      <c r="W41" s="56">
        <v>2.5804870745667698E-2</v>
      </c>
      <c r="X41" s="59">
        <v>6.3571931546588994E-2</v>
      </c>
      <c r="Y41" s="24">
        <v>4.5632347295572688E-2</v>
      </c>
      <c r="Z41" s="24">
        <v>3.6505877836458152E-2</v>
      </c>
      <c r="AA41" s="24">
        <v>3.5184E-2</v>
      </c>
      <c r="AB41" s="12">
        <v>86.317819197554243</v>
      </c>
      <c r="AC41" s="12">
        <v>3.0370061506467483</v>
      </c>
      <c r="AD41" s="12">
        <v>83.280813046907497</v>
      </c>
      <c r="AE41" s="60">
        <f t="shared" si="4"/>
        <v>3.2768084133107833E-2</v>
      </c>
      <c r="AF41" s="61">
        <f t="shared" si="5"/>
        <v>2.6214467306486265E-2</v>
      </c>
      <c r="AG41" s="3">
        <f t="shared" si="6"/>
        <v>3.7409010622563313E-2</v>
      </c>
      <c r="AH41" s="21">
        <v>89.277762927389787</v>
      </c>
      <c r="AI41" s="12">
        <f t="shared" si="7"/>
        <v>3.3397927817094137</v>
      </c>
      <c r="AJ41" s="62">
        <f t="shared" si="8"/>
        <v>85.937970145680367</v>
      </c>
      <c r="AK41" s="60">
        <f t="shared" si="9"/>
        <v>3.166124568042987E-2</v>
      </c>
      <c r="AL41" s="63">
        <f t="shared" si="10"/>
        <v>2.5328996544343896E-2</v>
      </c>
      <c r="AM41" s="3">
        <f t="shared" si="11"/>
        <v>0.11633698105862222</v>
      </c>
      <c r="AN41" s="12">
        <f t="shared" si="12"/>
        <v>306.85988463793251</v>
      </c>
      <c r="AO41" s="12">
        <f t="shared" si="13"/>
        <v>35.699152586774154</v>
      </c>
      <c r="AP41" s="62">
        <f t="shared" si="14"/>
        <v>271.16073205115833</v>
      </c>
      <c r="AQ41" s="5" t="s">
        <v>60</v>
      </c>
      <c r="AR41" s="5"/>
      <c r="AS41" s="5" t="s">
        <v>62</v>
      </c>
      <c r="AT41" s="64">
        <v>35.1</v>
      </c>
      <c r="AU41" s="65">
        <v>30.3</v>
      </c>
      <c r="AV41" s="66">
        <v>39.299999999999997</v>
      </c>
      <c r="AW41" s="67">
        <v>38.9</v>
      </c>
      <c r="AX41" s="68" t="s">
        <v>271</v>
      </c>
      <c r="AY41" s="69">
        <v>38.799999999999997</v>
      </c>
      <c r="AZ41" s="65">
        <v>25.3</v>
      </c>
      <c r="BA41" s="66">
        <v>11.9</v>
      </c>
      <c r="BB41" s="70" t="s">
        <v>233</v>
      </c>
      <c r="BC41" s="71" t="s">
        <v>252</v>
      </c>
      <c r="BD41" s="72" t="s">
        <v>229</v>
      </c>
      <c r="BE41" s="104">
        <v>89.8</v>
      </c>
      <c r="BF41" s="74">
        <v>1500</v>
      </c>
      <c r="BG41" s="12">
        <f t="shared" si="15"/>
        <v>9.567913046806229</v>
      </c>
      <c r="BH41" s="12">
        <v>150</v>
      </c>
      <c r="BI41" s="12">
        <f t="shared" si="16"/>
        <v>0.95679130468062312</v>
      </c>
      <c r="BJ41" s="17">
        <v>488</v>
      </c>
      <c r="BK41" s="75" t="s">
        <v>230</v>
      </c>
      <c r="BL41" s="75">
        <v>11.76482676733386</v>
      </c>
      <c r="BM41" s="75">
        <v>1.176482676733386</v>
      </c>
      <c r="BN41" s="75">
        <f>VLOOKUP(A41,[1]Sheet6!$A$1:$D$49,2,FALSE)</f>
        <v>12525</v>
      </c>
      <c r="BO41" s="75">
        <v>12458</v>
      </c>
      <c r="BP41" s="75">
        <v>509</v>
      </c>
      <c r="BQ41" s="75">
        <v>4396</v>
      </c>
      <c r="BR41" s="75">
        <v>4905</v>
      </c>
      <c r="BS41" s="75">
        <v>915</v>
      </c>
      <c r="BT41" s="76">
        <v>57.221185254316374</v>
      </c>
      <c r="BU41" s="76">
        <v>67.895473635090994</v>
      </c>
      <c r="BV41" s="76"/>
      <c r="BW41" s="76"/>
      <c r="BX41" s="76">
        <v>12983</v>
      </c>
      <c r="BY41" s="76">
        <v>12154</v>
      </c>
      <c r="BZ41" s="76">
        <v>516</v>
      </c>
      <c r="CA41" s="76">
        <v>3685</v>
      </c>
      <c r="CB41" s="76">
        <v>4201</v>
      </c>
      <c r="CC41" s="76">
        <v>4814</v>
      </c>
      <c r="CD41" s="76">
        <v>34.564752344907021</v>
      </c>
      <c r="CE41" s="76">
        <v>74.173111732762877</v>
      </c>
      <c r="CF41" s="75">
        <f t="shared" si="17"/>
        <v>13472</v>
      </c>
      <c r="CG41" s="2">
        <f t="shared" si="17"/>
        <v>11290</v>
      </c>
      <c r="CH41" s="2">
        <v>330</v>
      </c>
      <c r="CI41" s="2">
        <v>2713</v>
      </c>
      <c r="CJ41" s="75">
        <f t="shared" si="18"/>
        <v>3043</v>
      </c>
      <c r="CK41" s="2">
        <f>VLOOKUP(A41,'[1]KP 2021'!$A$1:$AK$51,37)</f>
        <v>4093</v>
      </c>
      <c r="CL41" s="77">
        <f t="shared" si="58"/>
        <v>0.26953055801594333</v>
      </c>
      <c r="CM41" s="77">
        <f t="shared" si="59"/>
        <v>0.63206377325066432</v>
      </c>
      <c r="CN41" s="17">
        <v>24903</v>
      </c>
      <c r="CO41" s="17">
        <v>6487</v>
      </c>
      <c r="CP41" s="17">
        <v>18416</v>
      </c>
      <c r="CQ41" s="12">
        <v>73.950929606874666</v>
      </c>
      <c r="CR41" s="78">
        <v>2.6</v>
      </c>
      <c r="CS41" s="79">
        <v>20.695330000000002</v>
      </c>
      <c r="CT41" s="79">
        <v>8.558307954</v>
      </c>
      <c r="CU41" s="79">
        <v>18.841690000000003</v>
      </c>
      <c r="CV41" s="80">
        <v>9926</v>
      </c>
      <c r="CW41" s="80">
        <v>8572</v>
      </c>
      <c r="CX41" s="80">
        <v>6745</v>
      </c>
      <c r="CY41" s="81">
        <f t="shared" si="19"/>
        <v>67.952851098126132</v>
      </c>
      <c r="CZ41" s="80">
        <v>142.37528248677063</v>
      </c>
      <c r="DA41" s="80">
        <v>117</v>
      </c>
      <c r="DB41" s="80">
        <v>56</v>
      </c>
      <c r="DC41" s="80"/>
      <c r="DD41" s="80">
        <v>12983</v>
      </c>
      <c r="DE41" s="80">
        <v>12154</v>
      </c>
      <c r="DF41" s="80">
        <v>9880</v>
      </c>
      <c r="DG41" s="82">
        <f t="shared" si="20"/>
        <v>0.76099514750057773</v>
      </c>
      <c r="DH41" s="80">
        <v>100.61498804852896</v>
      </c>
      <c r="DI41" s="80">
        <v>93</v>
      </c>
      <c r="DJ41" s="80">
        <v>89</v>
      </c>
      <c r="DK41" s="80">
        <f t="shared" si="21"/>
        <v>0.88456006134069431</v>
      </c>
      <c r="DL41" s="81">
        <f t="shared" si="22"/>
        <v>39.332669984485172</v>
      </c>
      <c r="DM41" s="83">
        <v>13472</v>
      </c>
      <c r="DN41" s="84">
        <v>11290</v>
      </c>
      <c r="DO41" s="17">
        <v>7270</v>
      </c>
      <c r="DP41" s="85">
        <f t="shared" si="23"/>
        <v>0.53963776722090262</v>
      </c>
      <c r="DQ41" s="12">
        <v>328.89089001328637</v>
      </c>
      <c r="DR41" s="17">
        <v>69</v>
      </c>
      <c r="DS41" s="84">
        <v>65</v>
      </c>
      <c r="DT41" s="51">
        <f t="shared" si="24"/>
        <v>19.763393263150025</v>
      </c>
      <c r="DU41" s="51">
        <v>33164</v>
      </c>
      <c r="DV41" s="51">
        <f>VLOOKUP(A41,[2]Sheet1!$A$1:$F$49,6,FALSE)</f>
        <v>19621.849909176355</v>
      </c>
      <c r="DW41" s="51">
        <v>4943</v>
      </c>
      <c r="DX41" s="51">
        <v>100</v>
      </c>
      <c r="DY41" s="86">
        <f t="shared" si="25"/>
        <v>0.25191304708167994</v>
      </c>
      <c r="DZ41" s="87">
        <v>33164</v>
      </c>
      <c r="EA41" s="87">
        <f t="shared" si="60"/>
        <v>19621.849909176355</v>
      </c>
      <c r="EB41" s="87">
        <v>7187</v>
      </c>
      <c r="EC41" s="86">
        <v>1</v>
      </c>
      <c r="ED41" s="86">
        <f t="shared" si="26"/>
        <v>0.36627535289824675</v>
      </c>
      <c r="EE41" s="178">
        <f>VLOOKUP(A41,'[3]County 15 24 population'!$A$1:$J$50,10,FALSE)</f>
        <v>33164</v>
      </c>
      <c r="EF41" s="178">
        <v>19621.849909176355</v>
      </c>
      <c r="EG41" s="178">
        <v>5592</v>
      </c>
      <c r="EH41" s="12">
        <v>100</v>
      </c>
      <c r="EI41" s="12">
        <f t="shared" si="61"/>
        <v>28.498841984235369</v>
      </c>
      <c r="EJ41" s="184">
        <v>37515</v>
      </c>
      <c r="EK41" s="184">
        <v>15677.527595202491</v>
      </c>
      <c r="EL41" s="184">
        <v>2700</v>
      </c>
      <c r="EM41" s="21">
        <v>100</v>
      </c>
      <c r="EN41" s="88">
        <f t="shared" si="27"/>
        <v>0.17222103317019399</v>
      </c>
      <c r="EO41" s="89">
        <v>37515</v>
      </c>
      <c r="EP41" s="89">
        <v>15677.527595202491</v>
      </c>
      <c r="EQ41" s="172">
        <v>4227</v>
      </c>
      <c r="ER41" s="85">
        <v>1</v>
      </c>
      <c r="ES41" s="85">
        <f t="shared" si="28"/>
        <v>0.2696215952631148</v>
      </c>
      <c r="ET41" s="12">
        <v>37515</v>
      </c>
      <c r="EU41" s="12">
        <v>15677.527595202491</v>
      </c>
      <c r="EV41" s="178">
        <v>1848</v>
      </c>
      <c r="EW41" s="12">
        <v>100</v>
      </c>
      <c r="EX41" s="85">
        <f t="shared" si="62"/>
        <v>0.11787572936982167</v>
      </c>
      <c r="EY41" s="21">
        <v>1500</v>
      </c>
      <c r="EZ41" s="21">
        <v>0</v>
      </c>
      <c r="FA41" s="21">
        <v>100</v>
      </c>
      <c r="FB41" s="21">
        <f t="shared" si="29"/>
        <v>0</v>
      </c>
      <c r="FC41" s="21">
        <f t="shared" si="30"/>
        <v>1500</v>
      </c>
      <c r="FD41" s="21">
        <f>VLOOKUP(A41,'[1]KP 2021'!$A$1:$O$51,6,FALSE)</f>
        <v>0</v>
      </c>
      <c r="FE41" s="21">
        <v>100</v>
      </c>
      <c r="FF41" s="90">
        <f t="shared" si="31"/>
        <v>0</v>
      </c>
      <c r="FG41" s="21">
        <v>1500</v>
      </c>
      <c r="FH41" s="179">
        <v>325</v>
      </c>
      <c r="FI41" s="12">
        <v>100</v>
      </c>
      <c r="FJ41" s="92">
        <f t="shared" si="32"/>
        <v>0.21666666666666667</v>
      </c>
      <c r="FK41" s="75">
        <v>150</v>
      </c>
      <c r="FL41" s="75">
        <v>0</v>
      </c>
      <c r="FM41" s="75">
        <v>100</v>
      </c>
      <c r="FN41" s="92">
        <f t="shared" si="33"/>
        <v>0</v>
      </c>
      <c r="FO41" s="76">
        <f t="shared" si="34"/>
        <v>150</v>
      </c>
      <c r="FP41" s="76">
        <f>VLOOKUP(A41,'[1]KP 2021'!$A$1:$O$51,15,FALSE)</f>
        <v>0</v>
      </c>
      <c r="FQ41" s="92">
        <v>1</v>
      </c>
      <c r="FR41" s="92">
        <f t="shared" si="35"/>
        <v>0</v>
      </c>
      <c r="FS41" s="12">
        <v>150</v>
      </c>
      <c r="FT41" s="179">
        <v>0</v>
      </c>
      <c r="FU41" s="93">
        <v>100</v>
      </c>
      <c r="FV41" s="92">
        <f t="shared" si="36"/>
        <v>0</v>
      </c>
      <c r="FW41" s="75">
        <v>488</v>
      </c>
      <c r="FX41" s="75">
        <v>0</v>
      </c>
      <c r="FY41" s="75">
        <v>100</v>
      </c>
      <c r="FZ41" s="92">
        <f t="shared" si="37"/>
        <v>0</v>
      </c>
      <c r="GA41" s="94">
        <f t="shared" si="38"/>
        <v>488</v>
      </c>
      <c r="GB41" s="76">
        <f>VLOOKUP(A41,'[1]PWID 2021'!$A$1:$F$50,6,FALSE)</f>
        <v>0</v>
      </c>
      <c r="GC41" s="92">
        <v>1</v>
      </c>
      <c r="GD41" s="92">
        <f t="shared" si="39"/>
        <v>0</v>
      </c>
      <c r="GE41" s="17">
        <f>VLOOKUP(A41,'[4]KPSE post county TWG'!$A$4:$U$52,16,FALSE)</f>
        <v>488</v>
      </c>
      <c r="GF41" s="179">
        <v>0</v>
      </c>
      <c r="GG41" s="76">
        <v>100</v>
      </c>
      <c r="GH41" s="92">
        <f t="shared" ref="GH41:GH49" si="75">GF41/GE41</f>
        <v>0</v>
      </c>
      <c r="GI41" s="75">
        <v>488</v>
      </c>
      <c r="GJ41" s="76">
        <v>0</v>
      </c>
      <c r="GK41" s="92">
        <v>1</v>
      </c>
      <c r="GL41" s="92">
        <f t="shared" si="40"/>
        <v>0</v>
      </c>
      <c r="GM41" s="76">
        <f t="shared" si="41"/>
        <v>488</v>
      </c>
      <c r="GN41" s="76">
        <v>0</v>
      </c>
      <c r="GO41" s="92">
        <v>1</v>
      </c>
      <c r="GP41" s="92">
        <f t="shared" si="42"/>
        <v>0</v>
      </c>
      <c r="GQ41" s="75">
        <v>488</v>
      </c>
      <c r="GR41" s="76">
        <v>0</v>
      </c>
      <c r="GS41" s="92">
        <v>1</v>
      </c>
      <c r="GT41" s="92">
        <f t="shared" si="43"/>
        <v>0</v>
      </c>
      <c r="GU41" s="76">
        <v>0</v>
      </c>
      <c r="GV41" s="17">
        <v>0</v>
      </c>
      <c r="GW41" s="25">
        <v>100</v>
      </c>
      <c r="GX41" s="95" t="e">
        <f t="shared" si="44"/>
        <v>#DIV/0!</v>
      </c>
      <c r="GY41" s="96"/>
      <c r="GZ41" s="96"/>
      <c r="HA41" s="96"/>
      <c r="HB41" s="96"/>
      <c r="HC41" s="76">
        <v>0</v>
      </c>
      <c r="HD41" s="4">
        <v>0</v>
      </c>
      <c r="HE41" s="25">
        <v>100</v>
      </c>
      <c r="HF41" s="96">
        <v>0</v>
      </c>
      <c r="HG41" s="12">
        <v>8572</v>
      </c>
      <c r="HH41" s="17">
        <v>14</v>
      </c>
      <c r="HI41" s="17">
        <v>100</v>
      </c>
      <c r="HK41" s="85">
        <f t="shared" si="63"/>
        <v>1.6332244517032197E-3</v>
      </c>
      <c r="HL41" s="21">
        <v>8572</v>
      </c>
      <c r="HM41" s="21">
        <v>43</v>
      </c>
      <c r="HN41" s="12"/>
      <c r="HO41" s="21">
        <v>100</v>
      </c>
      <c r="HP41" s="90">
        <f t="shared" si="64"/>
        <v>5.0163322445170326E-3</v>
      </c>
      <c r="HQ41" s="173">
        <v>8572</v>
      </c>
      <c r="HR41" s="17">
        <v>43</v>
      </c>
      <c r="HS41" s="12"/>
      <c r="HT41" s="17">
        <v>100</v>
      </c>
      <c r="HU41" s="86">
        <f t="shared" si="65"/>
        <v>5.0163322445170326E-3</v>
      </c>
      <c r="HV41" s="12">
        <v>1500</v>
      </c>
      <c r="HW41" s="12">
        <v>0</v>
      </c>
      <c r="HX41" s="26">
        <f t="shared" si="45"/>
        <v>0</v>
      </c>
      <c r="HY41" s="12">
        <v>150</v>
      </c>
      <c r="HZ41" s="12">
        <v>0</v>
      </c>
      <c r="IA41" s="26">
        <f t="shared" si="46"/>
        <v>0</v>
      </c>
      <c r="IB41" s="12">
        <v>488</v>
      </c>
      <c r="IC41" s="12">
        <v>0</v>
      </c>
      <c r="ID41" s="26">
        <f t="shared" si="47"/>
        <v>0</v>
      </c>
      <c r="IE41" s="12" t="s">
        <v>230</v>
      </c>
      <c r="IF41" s="12"/>
      <c r="IG41" s="51"/>
      <c r="IH41" s="51">
        <f t="shared" si="48"/>
        <v>1500</v>
      </c>
      <c r="II41" s="51" t="e">
        <f>VLOOKUP(A41,'[1]Prep 2021'!$A$1:$H$50,2,FALSE)</f>
        <v>#REF!</v>
      </c>
      <c r="IJ41" s="51"/>
      <c r="IK41" s="51">
        <f t="shared" si="49"/>
        <v>150</v>
      </c>
      <c r="IL41" s="51" t="e">
        <f>VLOOKUP(A41,'[1]Prep 2021'!$A$1:$H$50,3,FALSE)</f>
        <v>#REF!</v>
      </c>
      <c r="IM41" s="51"/>
      <c r="IN41" s="51">
        <f t="shared" si="50"/>
        <v>488</v>
      </c>
      <c r="IO41" s="51" t="e">
        <f>VLOOKUP(A41,'[1]Prep 2021'!$A$1:$H$50,5,FALSE)</f>
        <v>#REF!</v>
      </c>
      <c r="IP41" s="51"/>
      <c r="IQ41" s="51"/>
      <c r="IR41" s="51"/>
      <c r="IS41" s="51"/>
      <c r="IT41" s="12">
        <v>1500</v>
      </c>
      <c r="IU41" s="17">
        <f>VLOOKUP(A41,'[1]Prep all counties'!$A$1:$M$50,8,FALSE)</f>
        <v>163</v>
      </c>
      <c r="IV41" s="12">
        <v>0</v>
      </c>
      <c r="IW41" s="12">
        <v>150</v>
      </c>
      <c r="IX41" s="17" t="e">
        <f>VLOOKUP(A41,'[1]Prep all counties'!$A$1:$M$50,10,FALSE)</f>
        <v>#REF!</v>
      </c>
      <c r="IY41" s="12">
        <v>0</v>
      </c>
      <c r="IZ41" s="12">
        <v>488</v>
      </c>
      <c r="JA41" s="17" t="e">
        <f>VLOOKUP(A41,'[1]Prep all counties'!$A$1:$M$50,11,FALSE)</f>
        <v>#REF!</v>
      </c>
      <c r="JB41" s="12" t="e">
        <f>JA41/IZ41*100</f>
        <v>#REF!</v>
      </c>
      <c r="JC41" s="21" t="s">
        <v>230</v>
      </c>
      <c r="JD41" s="97"/>
      <c r="JE41" s="51"/>
      <c r="JF41" s="51">
        <v>19621.849909176355</v>
      </c>
      <c r="JG41" s="51">
        <v>2</v>
      </c>
      <c r="JH41" s="96">
        <f t="shared" si="52"/>
        <v>1.019271887848189E-4</v>
      </c>
      <c r="JI41" s="51">
        <f t="shared" si="53"/>
        <v>19621.849909176355</v>
      </c>
      <c r="JJ41" s="51">
        <f>VLOOKUP(A41,'[1]Prep 2021'!$A$1:$H$50,8,FALSE)</f>
        <v>34</v>
      </c>
      <c r="JK41" s="96"/>
      <c r="JL41" s="51">
        <v>19621.849909176355</v>
      </c>
      <c r="JM41" s="51">
        <f>VLOOKUP(A41,[1]PREP2!$A$1:$M$50,7,FALSE)</f>
        <v>42</v>
      </c>
      <c r="JN41" s="51"/>
      <c r="JO41" s="51">
        <v>10</v>
      </c>
      <c r="JP41" s="51">
        <v>10</v>
      </c>
      <c r="JQ41" s="51">
        <v>40</v>
      </c>
      <c r="JR41" s="51">
        <f t="shared" si="54"/>
        <v>12</v>
      </c>
      <c r="JS41" s="51" t="e">
        <f t="shared" si="66"/>
        <v>#REF!</v>
      </c>
      <c r="JT41" s="51" t="e">
        <f t="shared" si="55"/>
        <v>#REF!</v>
      </c>
      <c r="JU41" s="96">
        <v>0.84923329161695937</v>
      </c>
      <c r="JV41" s="96">
        <v>0.99819711538461542</v>
      </c>
      <c r="JW41" s="96">
        <v>0.58639373871161948</v>
      </c>
      <c r="JX41" s="26">
        <v>0.84923329161695937</v>
      </c>
      <c r="JY41" s="26">
        <v>0.84770222198063072</v>
      </c>
      <c r="JZ41" s="98">
        <v>0.49708727526136925</v>
      </c>
      <c r="KA41" s="99">
        <v>0.90456336117758196</v>
      </c>
      <c r="KB41" s="100">
        <v>0.99949924887330999</v>
      </c>
      <c r="KC41" s="101">
        <v>86.7</v>
      </c>
      <c r="KD41" s="99">
        <f t="shared" si="56"/>
        <v>0.90456336117758196</v>
      </c>
      <c r="KE41" s="99">
        <v>0.72101011884375821</v>
      </c>
      <c r="KF41" s="99">
        <v>0.21854264624272232</v>
      </c>
      <c r="KG41" s="96">
        <v>0.87345621323407407</v>
      </c>
      <c r="KH41" s="59">
        <v>0.99845679012345678</v>
      </c>
      <c r="KI41" s="102">
        <v>87.8</v>
      </c>
      <c r="KJ41" s="26">
        <f t="shared" si="57"/>
        <v>0.87345621323407407</v>
      </c>
      <c r="KK41" s="26">
        <v>0.20855080345483465</v>
      </c>
      <c r="KL41" s="98">
        <v>0.18942558809421611</v>
      </c>
      <c r="KM41" s="103" t="s">
        <v>60</v>
      </c>
    </row>
    <row r="42" spans="1:299" x14ac:dyDescent="0.35">
      <c r="A42" s="14" t="s">
        <v>37</v>
      </c>
      <c r="B42" s="48">
        <v>993183</v>
      </c>
      <c r="C42" s="49">
        <v>471669</v>
      </c>
      <c r="D42" s="49">
        <v>521496</v>
      </c>
      <c r="E42" s="50">
        <f t="shared" si="0"/>
        <v>904.45372543605322</v>
      </c>
      <c r="F42" s="51">
        <f t="shared" si="1"/>
        <v>1105.6397600859923</v>
      </c>
      <c r="G42" s="52">
        <v>7.0789</v>
      </c>
      <c r="H42" s="12">
        <v>3824.1836344360499</v>
      </c>
      <c r="I42" s="21">
        <v>3</v>
      </c>
      <c r="J42" s="11">
        <v>3.1866530983245531</v>
      </c>
      <c r="K42" s="21">
        <v>1915.3584638366597</v>
      </c>
      <c r="L42" s="21">
        <f t="shared" si="2"/>
        <v>3</v>
      </c>
      <c r="M42" s="53">
        <v>3.5994996776718713</v>
      </c>
      <c r="N42" s="12">
        <v>2179.8709931222647</v>
      </c>
      <c r="O42" s="54">
        <f t="shared" si="3"/>
        <v>3</v>
      </c>
      <c r="P42" s="55">
        <v>0.1622574</v>
      </c>
      <c r="Q42" s="56">
        <v>0.1313221</v>
      </c>
      <c r="R42" s="57">
        <v>0.1904033</v>
      </c>
      <c r="S42" s="58">
        <v>0.1471937621443897</v>
      </c>
      <c r="T42" s="58">
        <v>0.115537589528725</v>
      </c>
      <c r="U42" s="58">
        <v>0.17649239833458399</v>
      </c>
      <c r="V42" s="55">
        <v>0.14056913123516496</v>
      </c>
      <c r="W42" s="56">
        <v>9.6301293678939706E-2</v>
      </c>
      <c r="X42" s="59">
        <v>0.175417826919712</v>
      </c>
      <c r="Y42" s="24">
        <v>4.3627594180604398E-2</v>
      </c>
      <c r="Z42" s="24">
        <v>3.4902075344483516E-2</v>
      </c>
      <c r="AA42" s="24">
        <v>0.56631199999999993</v>
      </c>
      <c r="AB42" s="12">
        <v>3824.1836344360499</v>
      </c>
      <c r="AC42" s="12">
        <v>2165.6810823847482</v>
      </c>
      <c r="AD42" s="12">
        <v>1658.5025520513018</v>
      </c>
      <c r="AE42" s="60">
        <f t="shared" si="4"/>
        <v>2.1649375978301352E-2</v>
      </c>
      <c r="AF42" s="61">
        <f t="shared" si="5"/>
        <v>1.7319500782641082E-2</v>
      </c>
      <c r="AG42" s="3">
        <f t="shared" si="6"/>
        <v>0.2549322478659643</v>
      </c>
      <c r="AH42" s="21">
        <v>1915.3584638366597</v>
      </c>
      <c r="AI42" s="12">
        <f t="shared" si="7"/>
        <v>488.28663865497992</v>
      </c>
      <c r="AJ42" s="62">
        <f t="shared" si="8"/>
        <v>1427.0718251816797</v>
      </c>
      <c r="AK42" s="60">
        <f t="shared" si="9"/>
        <v>2.5606615378806694E-2</v>
      </c>
      <c r="AL42" s="63">
        <f t="shared" si="10"/>
        <v>2.0485292303045355E-2</v>
      </c>
      <c r="AM42" s="3">
        <f t="shared" si="11"/>
        <v>0.28795997421374969</v>
      </c>
      <c r="AN42" s="12">
        <f t="shared" si="12"/>
        <v>2179.8709931222647</v>
      </c>
      <c r="AO42" s="12">
        <f t="shared" si="13"/>
        <v>627.71559496878831</v>
      </c>
      <c r="AP42" s="62">
        <f t="shared" si="14"/>
        <v>1552.1553981534764</v>
      </c>
      <c r="AQ42" s="5" t="s">
        <v>235</v>
      </c>
      <c r="AR42" s="5"/>
      <c r="AS42" s="5" t="s">
        <v>61</v>
      </c>
      <c r="AT42" s="64">
        <v>70.400000000000006</v>
      </c>
      <c r="AU42" s="65">
        <v>64.3</v>
      </c>
      <c r="AV42" s="66">
        <v>76.2</v>
      </c>
      <c r="AW42" s="67">
        <v>27.9</v>
      </c>
      <c r="AX42" s="68">
        <v>41.2</v>
      </c>
      <c r="AY42" s="69">
        <v>17.2</v>
      </c>
      <c r="AZ42" s="65">
        <v>44.8</v>
      </c>
      <c r="BA42" s="66">
        <v>26.8</v>
      </c>
      <c r="BB42" s="70">
        <v>57.8</v>
      </c>
      <c r="BC42" s="71">
        <v>60.3</v>
      </c>
      <c r="BD42" s="72">
        <v>53.9</v>
      </c>
      <c r="BE42" s="104">
        <v>61.2</v>
      </c>
      <c r="BF42" s="16">
        <v>3724</v>
      </c>
      <c r="BG42" s="12">
        <f t="shared" si="15"/>
        <v>7.8953673020698831</v>
      </c>
      <c r="BH42" s="12">
        <v>593</v>
      </c>
      <c r="BI42" s="12">
        <f t="shared" si="16"/>
        <v>1.2572375967044687</v>
      </c>
      <c r="BJ42" s="17">
        <v>567</v>
      </c>
      <c r="BK42" s="75">
        <v>72.5</v>
      </c>
      <c r="BL42" s="75">
        <v>9.4216235715234387</v>
      </c>
      <c r="BM42" s="75">
        <v>1.5002746449821156</v>
      </c>
      <c r="BN42" s="75">
        <f>VLOOKUP(A42,[1]Sheet6!$A$1:$D$49,2,FALSE)</f>
        <v>31455</v>
      </c>
      <c r="BO42" s="75">
        <v>34515</v>
      </c>
      <c r="BP42" s="75">
        <v>349</v>
      </c>
      <c r="BQ42" s="75">
        <v>7409</v>
      </c>
      <c r="BR42" s="75">
        <v>7758</v>
      </c>
      <c r="BS42" s="75">
        <v>2497</v>
      </c>
      <c r="BT42" s="76">
        <v>25.962117662807039</v>
      </c>
      <c r="BU42" s="76">
        <v>34.318318720299843</v>
      </c>
      <c r="BV42" s="76"/>
      <c r="BW42" s="76"/>
      <c r="BX42" s="76">
        <v>32366</v>
      </c>
      <c r="BY42" s="76">
        <v>35477</v>
      </c>
      <c r="BZ42" s="76">
        <v>437</v>
      </c>
      <c r="CA42" s="76">
        <v>6724</v>
      </c>
      <c r="CB42" s="76">
        <v>7161</v>
      </c>
      <c r="CC42" s="76">
        <v>11953</v>
      </c>
      <c r="CD42" s="76">
        <v>20.184908532288524</v>
      </c>
      <c r="CE42" s="76">
        <v>53.877159850043689</v>
      </c>
      <c r="CF42" s="75">
        <f t="shared" si="17"/>
        <v>33361</v>
      </c>
      <c r="CG42" s="2">
        <f t="shared" si="17"/>
        <v>33553</v>
      </c>
      <c r="CH42" s="2">
        <v>180</v>
      </c>
      <c r="CI42" s="2">
        <v>5836</v>
      </c>
      <c r="CJ42" s="75">
        <f t="shared" si="18"/>
        <v>6016</v>
      </c>
      <c r="CK42" s="2">
        <f>VLOOKUP(A42,'[1]KP 2021'!$A$1:$AK$51,37)</f>
        <v>12081</v>
      </c>
      <c r="CL42" s="77">
        <f t="shared" si="58"/>
        <v>0.17929842338986082</v>
      </c>
      <c r="CM42" s="77">
        <f t="shared" si="59"/>
        <v>0.53935564629094268</v>
      </c>
      <c r="CN42" s="17">
        <v>124400</v>
      </c>
      <c r="CO42" s="17">
        <v>46517</v>
      </c>
      <c r="CP42" s="17">
        <v>77883</v>
      </c>
      <c r="CQ42" s="12">
        <v>62.606913183279744</v>
      </c>
      <c r="CR42" s="78">
        <v>30.4</v>
      </c>
      <c r="CS42" s="79">
        <v>39.933710000000005</v>
      </c>
      <c r="CT42" s="79">
        <v>9.778055783400001</v>
      </c>
      <c r="CU42" s="79">
        <v>22.568230000000003</v>
      </c>
      <c r="CV42" s="80">
        <v>31914</v>
      </c>
      <c r="CW42" s="80">
        <v>29882</v>
      </c>
      <c r="CX42" s="80">
        <v>26860</v>
      </c>
      <c r="CY42" s="81">
        <f t="shared" si="19"/>
        <v>84.163689916650995</v>
      </c>
      <c r="CZ42" s="80">
        <v>5835.4593216851954</v>
      </c>
      <c r="DA42" s="80">
        <v>5277</v>
      </c>
      <c r="DB42" s="80">
        <v>5230</v>
      </c>
      <c r="DC42" s="80"/>
      <c r="DD42" s="80">
        <v>32366</v>
      </c>
      <c r="DE42" s="80">
        <v>35477</v>
      </c>
      <c r="DF42" s="80">
        <v>30082</v>
      </c>
      <c r="DG42" s="82">
        <f t="shared" si="20"/>
        <v>0.92943212012605825</v>
      </c>
      <c r="DH42" s="80">
        <v>3785.5703276898898</v>
      </c>
      <c r="DI42" s="80">
        <v>4812</v>
      </c>
      <c r="DJ42" s="80">
        <v>4820</v>
      </c>
      <c r="DK42" s="80">
        <f t="shared" si="21"/>
        <v>1.2732559648261406</v>
      </c>
      <c r="DL42" s="81">
        <f t="shared" si="22"/>
        <v>89.624478754650156</v>
      </c>
      <c r="DM42" s="83">
        <v>33361</v>
      </c>
      <c r="DN42" s="84">
        <v>33553</v>
      </c>
      <c r="DO42" s="17">
        <v>21628</v>
      </c>
      <c r="DP42" s="85">
        <f t="shared" si="23"/>
        <v>0.6483019094151854</v>
      </c>
      <c r="DQ42" s="12">
        <v>4394.8908577070843</v>
      </c>
      <c r="DR42" s="17">
        <v>3963</v>
      </c>
      <c r="DS42" s="84">
        <v>4014</v>
      </c>
      <c r="DT42" s="51">
        <f t="shared" si="24"/>
        <v>91.333326127106517</v>
      </c>
      <c r="DU42" s="51">
        <v>109026</v>
      </c>
      <c r="DV42" s="51">
        <f>VLOOKUP(A42,[2]Sheet1!$A$1:$F$49,6,FALSE)</f>
        <v>58223.020937108151</v>
      </c>
      <c r="DW42" s="51">
        <v>39290</v>
      </c>
      <c r="DX42" s="51">
        <v>100</v>
      </c>
      <c r="DY42" s="86">
        <f t="shared" si="25"/>
        <v>0.6748189868478417</v>
      </c>
      <c r="DZ42" s="87">
        <v>109026</v>
      </c>
      <c r="EA42" s="87">
        <f t="shared" si="60"/>
        <v>58223.020937108151</v>
      </c>
      <c r="EB42" s="87">
        <v>35656</v>
      </c>
      <c r="EC42" s="86">
        <v>1</v>
      </c>
      <c r="ED42" s="86">
        <f t="shared" si="26"/>
        <v>0.6124038125489093</v>
      </c>
      <c r="EE42" s="178">
        <f>VLOOKUP(A42,'[3]County 15 24 population'!$A$1:$J$50,10,FALSE)</f>
        <v>109026</v>
      </c>
      <c r="EF42" s="178">
        <v>58223.020937108151</v>
      </c>
      <c r="EG42" s="178">
        <v>28203</v>
      </c>
      <c r="EH42" s="12">
        <v>100</v>
      </c>
      <c r="EI42" s="12">
        <f t="shared" si="61"/>
        <v>48.439602662432371</v>
      </c>
      <c r="EJ42" s="184">
        <v>105909</v>
      </c>
      <c r="EK42" s="184">
        <v>48595.926584873181</v>
      </c>
      <c r="EL42" s="184">
        <v>20107</v>
      </c>
      <c r="EM42" s="21">
        <v>100</v>
      </c>
      <c r="EN42" s="88">
        <f t="shared" si="27"/>
        <v>0.4137589590947085</v>
      </c>
      <c r="EO42" s="89">
        <v>105909</v>
      </c>
      <c r="EP42" s="89">
        <v>48595.926584873181</v>
      </c>
      <c r="EQ42" s="172">
        <v>19233</v>
      </c>
      <c r="ER42" s="85">
        <v>1</v>
      </c>
      <c r="ES42" s="85">
        <f t="shared" si="28"/>
        <v>0.39577391258111744</v>
      </c>
      <c r="ET42" s="12">
        <v>105909</v>
      </c>
      <c r="EU42" s="12">
        <v>48595.926584873181</v>
      </c>
      <c r="EV42" s="178">
        <v>9643</v>
      </c>
      <c r="EW42" s="12">
        <v>100</v>
      </c>
      <c r="EX42" s="85">
        <f t="shared" si="62"/>
        <v>0.19843226948576487</v>
      </c>
      <c r="EY42" s="21">
        <v>3724</v>
      </c>
      <c r="EZ42" s="21">
        <v>5464</v>
      </c>
      <c r="FA42" s="21">
        <v>100</v>
      </c>
      <c r="FB42" s="21">
        <f t="shared" si="29"/>
        <v>146.72395273899033</v>
      </c>
      <c r="FC42" s="21">
        <f t="shared" si="30"/>
        <v>3724</v>
      </c>
      <c r="FD42" s="21">
        <f>VLOOKUP(A42,'[1]KP 2021'!$A$1:$O$51,6,FALSE)</f>
        <v>4875</v>
      </c>
      <c r="FE42" s="21">
        <v>100</v>
      </c>
      <c r="FF42" s="90">
        <f t="shared" si="31"/>
        <v>1.3090762620837808</v>
      </c>
      <c r="FG42" s="21">
        <v>3724</v>
      </c>
      <c r="FH42" s="179">
        <v>3334</v>
      </c>
      <c r="FI42" s="12">
        <v>100</v>
      </c>
      <c r="FJ42" s="92">
        <f t="shared" si="32"/>
        <v>0.89527389903329757</v>
      </c>
      <c r="FK42" s="75">
        <v>593</v>
      </c>
      <c r="FL42" s="75">
        <v>1015</v>
      </c>
      <c r="FM42" s="75">
        <v>100</v>
      </c>
      <c r="FN42" s="92">
        <f t="shared" si="33"/>
        <v>1.7116357504215851</v>
      </c>
      <c r="FO42" s="76">
        <f t="shared" si="34"/>
        <v>593</v>
      </c>
      <c r="FP42" s="76">
        <f>VLOOKUP(A42,'[1]KP 2021'!$A$1:$O$51,15,FALSE)</f>
        <v>994</v>
      </c>
      <c r="FQ42" s="92">
        <v>1</v>
      </c>
      <c r="FR42" s="92">
        <f t="shared" si="35"/>
        <v>1.6762225969645868</v>
      </c>
      <c r="FS42" s="12">
        <v>593</v>
      </c>
      <c r="FT42" s="179">
        <v>1142</v>
      </c>
      <c r="FU42" s="93">
        <v>100</v>
      </c>
      <c r="FV42" s="92">
        <f t="shared" si="36"/>
        <v>1.9258010118043845</v>
      </c>
      <c r="FW42" s="75">
        <v>567</v>
      </c>
      <c r="FX42" s="75">
        <v>20</v>
      </c>
      <c r="FY42" s="75">
        <v>100</v>
      </c>
      <c r="FZ42" s="92">
        <f t="shared" si="37"/>
        <v>3.5273368606701938E-2</v>
      </c>
      <c r="GA42" s="94">
        <f t="shared" si="38"/>
        <v>567</v>
      </c>
      <c r="GB42" s="76">
        <f>VLOOKUP(A42,'[1]PWID 2021'!$A$1:$F$50,6,FALSE)</f>
        <v>20</v>
      </c>
      <c r="GC42" s="92">
        <v>1</v>
      </c>
      <c r="GD42" s="92">
        <f t="shared" si="39"/>
        <v>3.5273368606701938E-2</v>
      </c>
      <c r="GE42" s="17">
        <f>VLOOKUP(A42,'[4]KPSE post county TWG'!$A$4:$U$52,16,FALSE)</f>
        <v>567</v>
      </c>
      <c r="GF42" s="179">
        <v>5</v>
      </c>
      <c r="GG42" s="76">
        <v>100</v>
      </c>
      <c r="GH42" s="92">
        <f t="shared" si="75"/>
        <v>8.8183421516754845E-3</v>
      </c>
      <c r="GI42" s="75">
        <v>567</v>
      </c>
      <c r="GJ42" s="76">
        <v>0</v>
      </c>
      <c r="GK42" s="92">
        <v>1</v>
      </c>
      <c r="GL42" s="92">
        <f t="shared" si="40"/>
        <v>0</v>
      </c>
      <c r="GM42" s="76">
        <f t="shared" si="41"/>
        <v>567</v>
      </c>
      <c r="GN42" s="76">
        <v>0</v>
      </c>
      <c r="GO42" s="92">
        <v>1</v>
      </c>
      <c r="GP42" s="92">
        <f t="shared" si="42"/>
        <v>0</v>
      </c>
      <c r="GQ42" s="75">
        <v>567</v>
      </c>
      <c r="GR42" s="76">
        <v>0</v>
      </c>
      <c r="GS42" s="92">
        <v>1</v>
      </c>
      <c r="GT42" s="92">
        <f t="shared" si="43"/>
        <v>0</v>
      </c>
      <c r="GU42" s="76">
        <v>72.5</v>
      </c>
      <c r="GV42" s="17">
        <v>0</v>
      </c>
      <c r="GW42" s="25">
        <v>100</v>
      </c>
      <c r="GX42" s="95">
        <f t="shared" si="44"/>
        <v>0</v>
      </c>
      <c r="GY42" s="96"/>
      <c r="GZ42" s="96"/>
      <c r="HA42" s="96"/>
      <c r="HB42" s="96"/>
      <c r="HC42" s="76">
        <v>72.5</v>
      </c>
      <c r="HD42" s="4">
        <v>2</v>
      </c>
      <c r="HE42" s="25">
        <v>100</v>
      </c>
      <c r="HF42" s="96">
        <f>HD42/HC42</f>
        <v>2.7586206896551724E-2</v>
      </c>
      <c r="HG42" s="12">
        <v>106930</v>
      </c>
      <c r="HH42" s="17">
        <v>34688</v>
      </c>
      <c r="HI42" s="17">
        <v>100</v>
      </c>
      <c r="HK42" s="85">
        <f t="shared" si="63"/>
        <v>0.32439913962405315</v>
      </c>
      <c r="HL42" s="21">
        <v>106930</v>
      </c>
      <c r="HM42" s="21">
        <v>38819</v>
      </c>
      <c r="HN42" s="12"/>
      <c r="HO42" s="21">
        <v>100</v>
      </c>
      <c r="HP42" s="90">
        <f t="shared" si="64"/>
        <v>0.36303189002150937</v>
      </c>
      <c r="HQ42" s="173">
        <v>106930</v>
      </c>
      <c r="HR42" s="17">
        <v>51234</v>
      </c>
      <c r="HS42" s="12"/>
      <c r="HT42" s="17">
        <v>100</v>
      </c>
      <c r="HU42" s="86">
        <f t="shared" si="65"/>
        <v>0.47913588328813245</v>
      </c>
      <c r="HV42" s="12">
        <v>3724</v>
      </c>
      <c r="HW42" s="12">
        <v>1134</v>
      </c>
      <c r="HX42" s="26">
        <f t="shared" si="45"/>
        <v>0.30451127819548873</v>
      </c>
      <c r="HY42" s="12">
        <v>593</v>
      </c>
      <c r="HZ42" s="12">
        <v>377</v>
      </c>
      <c r="IA42" s="26">
        <f t="shared" si="46"/>
        <v>0.63575042158516015</v>
      </c>
      <c r="IB42" s="12">
        <v>567</v>
      </c>
      <c r="IC42" s="12">
        <v>30</v>
      </c>
      <c r="ID42" s="26">
        <f t="shared" si="47"/>
        <v>5.2910052910052907E-2</v>
      </c>
      <c r="IE42" s="12">
        <v>72.5</v>
      </c>
      <c r="IF42" s="12"/>
      <c r="IG42" s="51"/>
      <c r="IH42" s="51">
        <f t="shared" si="48"/>
        <v>3724</v>
      </c>
      <c r="II42" s="51">
        <f>VLOOKUP(A42,'[1]Prep 2021'!$A$1:$H$50,2,FALSE)</f>
        <v>1143</v>
      </c>
      <c r="IJ42" s="51"/>
      <c r="IK42" s="51">
        <f t="shared" si="49"/>
        <v>593</v>
      </c>
      <c r="IL42" s="51">
        <f>VLOOKUP(A42,'[1]Prep 2021'!$A$1:$H$50,3,FALSE)</f>
        <v>377</v>
      </c>
      <c r="IM42" s="51"/>
      <c r="IN42" s="51">
        <f t="shared" si="50"/>
        <v>567</v>
      </c>
      <c r="IO42" s="51">
        <f>VLOOKUP(A42,'[1]Prep 2021'!$A$1:$H$50,5,FALSE)</f>
        <v>30</v>
      </c>
      <c r="IP42" s="51"/>
      <c r="IQ42" s="51"/>
      <c r="IR42" s="51"/>
      <c r="IS42" s="51"/>
      <c r="IT42" s="12">
        <v>3724</v>
      </c>
      <c r="IU42" s="17">
        <f>VLOOKUP(A42,'[1]Prep all counties'!$A$1:$M$50,8,FALSE)</f>
        <v>343</v>
      </c>
      <c r="IV42" s="12">
        <f>IU42/IT42*100</f>
        <v>9.2105263157894726</v>
      </c>
      <c r="IW42" s="12">
        <v>593</v>
      </c>
      <c r="IX42" s="17">
        <f>VLOOKUP(A42,'[1]Prep all counties'!$A$1:$M$50,10,FALSE)</f>
        <v>249</v>
      </c>
      <c r="IY42" s="12">
        <f>IX42/IW42*100</f>
        <v>41.989881956155145</v>
      </c>
      <c r="IZ42" s="12">
        <v>567</v>
      </c>
      <c r="JA42" s="17">
        <f>VLOOKUP(A42,'[1]Prep all counties'!$A$1:$M$50,11,FALSE)</f>
        <v>6</v>
      </c>
      <c r="JB42" s="12">
        <f>JA42/IZ42*100</f>
        <v>1.0582010582010581</v>
      </c>
      <c r="JC42" s="21">
        <v>72.5</v>
      </c>
      <c r="JD42" s="97"/>
      <c r="JE42" s="51"/>
      <c r="JF42" s="51">
        <v>58223.020937108151</v>
      </c>
      <c r="JG42" s="51">
        <v>320</v>
      </c>
      <c r="JH42" s="96">
        <f t="shared" si="52"/>
        <v>5.4961078083815059E-3</v>
      </c>
      <c r="JI42" s="51">
        <f t="shared" si="53"/>
        <v>58223.020937108151</v>
      </c>
      <c r="JJ42" s="51">
        <f>VLOOKUP(A42,'[1]Prep 2021'!$A$1:$H$50,8,FALSE)</f>
        <v>528</v>
      </c>
      <c r="JK42" s="96"/>
      <c r="JL42" s="51">
        <v>58223.020937108151</v>
      </c>
      <c r="JM42" s="51">
        <f>VLOOKUP(A42,[1]PREP2!$A$1:$M$50,7,FALSE)</f>
        <v>1794</v>
      </c>
      <c r="JN42" s="51"/>
      <c r="JO42" s="51">
        <v>2822</v>
      </c>
      <c r="JP42" s="51">
        <v>2822</v>
      </c>
      <c r="JQ42" s="51">
        <v>1499</v>
      </c>
      <c r="JR42" s="51">
        <f t="shared" si="54"/>
        <v>4683</v>
      </c>
      <c r="JS42" s="51">
        <f t="shared" si="66"/>
        <v>2078</v>
      </c>
      <c r="JT42" s="51">
        <f t="shared" si="55"/>
        <v>3891</v>
      </c>
      <c r="JU42" s="96">
        <v>0.8641838607752601</v>
      </c>
      <c r="JV42" s="96">
        <v>0.99990457711759284</v>
      </c>
      <c r="JW42" s="96">
        <v>0.96869830767273191</v>
      </c>
      <c r="JX42" s="26">
        <v>0.8641838607752601</v>
      </c>
      <c r="JY42" s="26">
        <v>0.86410139786033513</v>
      </c>
      <c r="JZ42" s="98">
        <v>0.83705356176494861</v>
      </c>
      <c r="KA42" s="99">
        <v>0.97870104398883284</v>
      </c>
      <c r="KB42" s="100">
        <v>0.99989982870708916</v>
      </c>
      <c r="KC42" s="101">
        <v>96.3</v>
      </c>
      <c r="KD42" s="99">
        <f t="shared" si="56"/>
        <v>0.97870104398883284</v>
      </c>
      <c r="KE42" s="99">
        <v>1.033553864250585</v>
      </c>
      <c r="KF42" s="99">
        <v>0.27183090992867698</v>
      </c>
      <c r="KG42" s="96">
        <v>0.98390023764491397</v>
      </c>
      <c r="KH42" s="59">
        <v>0.99990977986286544</v>
      </c>
      <c r="KI42" s="102">
        <v>95.4</v>
      </c>
      <c r="KJ42" s="26">
        <f t="shared" si="57"/>
        <v>0.98390023764491397</v>
      </c>
      <c r="KK42" s="26">
        <v>1.0186418741753147</v>
      </c>
      <c r="KL42" s="98">
        <v>0.75326619628706004</v>
      </c>
      <c r="KM42" s="103" t="s">
        <v>60</v>
      </c>
    </row>
    <row r="43" spans="1:299" x14ac:dyDescent="0.35">
      <c r="A43" s="14" t="s">
        <v>38</v>
      </c>
      <c r="B43" s="48">
        <v>340671</v>
      </c>
      <c r="C43" s="49">
        <v>173337</v>
      </c>
      <c r="D43" s="49">
        <v>167327</v>
      </c>
      <c r="E43" s="50">
        <f t="shared" si="0"/>
        <v>1035.9176940959917</v>
      </c>
      <c r="F43" s="51">
        <f t="shared" si="1"/>
        <v>965.32765653034255</v>
      </c>
      <c r="G43" s="52">
        <v>0.66210000000000002</v>
      </c>
      <c r="H43" s="12">
        <v>176.03090376235971</v>
      </c>
      <c r="I43" s="21">
        <v>36</v>
      </c>
      <c r="J43" s="11">
        <v>0.54231033971513964</v>
      </c>
      <c r="K43" s="21">
        <v>154.99781669742012</v>
      </c>
      <c r="L43" s="21">
        <f t="shared" si="2"/>
        <v>29</v>
      </c>
      <c r="M43" s="53">
        <v>0.81742180194984537</v>
      </c>
      <c r="N43" s="12">
        <v>209.11564005645687</v>
      </c>
      <c r="O43" s="54">
        <f t="shared" si="3"/>
        <v>21</v>
      </c>
      <c r="P43" s="55">
        <v>3.4246499999999999E-2</v>
      </c>
      <c r="Q43" s="56">
        <v>2.6143900000000001E-2</v>
      </c>
      <c r="R43" s="57">
        <v>4.3199500000000002E-2</v>
      </c>
      <c r="S43" s="58">
        <v>3.1562492976396087E-2</v>
      </c>
      <c r="T43" s="58">
        <v>1.8025497378142699E-2</v>
      </c>
      <c r="U43" s="58">
        <v>4.7531751751068198E-2</v>
      </c>
      <c r="V43" s="55">
        <v>3.4590489095255042E-2</v>
      </c>
      <c r="W43" s="56">
        <v>2.0838198668190502E-2</v>
      </c>
      <c r="X43" s="59">
        <v>5.1254128333844302E-2</v>
      </c>
      <c r="Y43" s="24">
        <v>1.9333362533397576E-2</v>
      </c>
      <c r="Z43" s="24">
        <v>1.546669002671806E-2</v>
      </c>
      <c r="AA43" s="24">
        <v>5.2968000000000001E-2</v>
      </c>
      <c r="AB43" s="12">
        <v>176.03090376235971</v>
      </c>
      <c r="AC43" s="12">
        <v>9.3240049104846694</v>
      </c>
      <c r="AD43" s="12">
        <v>166.70689885187505</v>
      </c>
      <c r="AE43" s="60">
        <f t="shared" si="4"/>
        <v>1.7182113596689107E-2</v>
      </c>
      <c r="AF43" s="61">
        <f t="shared" si="5"/>
        <v>1.3745690877351285E-2</v>
      </c>
      <c r="AG43" s="3">
        <f t="shared" si="6"/>
        <v>4.338482717721117E-2</v>
      </c>
      <c r="AH43" s="21">
        <v>154.99781669742012</v>
      </c>
      <c r="AI43" s="12">
        <f t="shared" si="7"/>
        <v>6.7245534902626281</v>
      </c>
      <c r="AJ43" s="62">
        <f t="shared" si="8"/>
        <v>148.2732632071575</v>
      </c>
      <c r="AK43" s="60">
        <f t="shared" si="9"/>
        <v>2.36314034097302E-2</v>
      </c>
      <c r="AL43" s="63">
        <f t="shared" si="10"/>
        <v>1.8905122727784159E-2</v>
      </c>
      <c r="AM43" s="3">
        <f t="shared" si="11"/>
        <v>6.5393744155987615E-2</v>
      </c>
      <c r="AN43" s="12">
        <f t="shared" si="12"/>
        <v>209.11564005645687</v>
      </c>
      <c r="AO43" s="12">
        <f t="shared" si="13"/>
        <v>13.674854664867537</v>
      </c>
      <c r="AP43" s="62">
        <f t="shared" si="14"/>
        <v>195.44078539158934</v>
      </c>
      <c r="AQ43" s="5" t="s">
        <v>62</v>
      </c>
      <c r="AR43" s="5"/>
      <c r="AS43" s="5" t="s">
        <v>62</v>
      </c>
      <c r="AT43" s="64">
        <v>36.200000000000003</v>
      </c>
      <c r="AU43" s="65">
        <v>28.3</v>
      </c>
      <c r="AV43" s="66">
        <v>45.3</v>
      </c>
      <c r="AW43" s="67">
        <v>13.5</v>
      </c>
      <c r="AX43" s="68" t="s">
        <v>272</v>
      </c>
      <c r="AY43" s="69" t="s">
        <v>273</v>
      </c>
      <c r="AZ43" s="65">
        <v>37.1</v>
      </c>
      <c r="BA43" s="66">
        <v>24.2</v>
      </c>
      <c r="BB43" s="70">
        <v>52.6</v>
      </c>
      <c r="BC43" s="71" t="s">
        <v>274</v>
      </c>
      <c r="BD43" s="72" t="s">
        <v>275</v>
      </c>
      <c r="BE43" s="104">
        <v>99.6</v>
      </c>
      <c r="BF43" s="16">
        <v>1843</v>
      </c>
      <c r="BG43" s="12">
        <f t="shared" si="15"/>
        <v>10.632467390112902</v>
      </c>
      <c r="BH43" s="12">
        <v>219</v>
      </c>
      <c r="BI43" s="12">
        <f t="shared" si="16"/>
        <v>1.2634348119559009</v>
      </c>
      <c r="BJ43" s="17">
        <v>514</v>
      </c>
      <c r="BK43" s="75">
        <v>14.5</v>
      </c>
      <c r="BL43" s="75">
        <v>11.362903161735467</v>
      </c>
      <c r="BM43" s="75">
        <v>1.3502310322409481</v>
      </c>
      <c r="BN43" s="75">
        <f>VLOOKUP(A43,[1]Sheet6!$A$1:$D$49,2,FALSE)</f>
        <v>9474</v>
      </c>
      <c r="BO43" s="75">
        <v>9244</v>
      </c>
      <c r="BP43" s="75">
        <v>32</v>
      </c>
      <c r="BQ43" s="75">
        <v>1396</v>
      </c>
      <c r="BR43" s="75">
        <v>1428</v>
      </c>
      <c r="BS43" s="75">
        <v>495</v>
      </c>
      <c r="BT43" s="76">
        <v>17.298606904906116</v>
      </c>
      <c r="BU43" s="76">
        <v>23.294972743791643</v>
      </c>
      <c r="BV43" s="76"/>
      <c r="BW43" s="76"/>
      <c r="BX43" s="76">
        <v>9716</v>
      </c>
      <c r="BY43" s="76">
        <v>9374</v>
      </c>
      <c r="BZ43" s="76">
        <v>42</v>
      </c>
      <c r="CA43" s="76">
        <v>1379</v>
      </c>
      <c r="CB43" s="76">
        <v>1421</v>
      </c>
      <c r="CC43" s="76">
        <v>3479</v>
      </c>
      <c r="CD43" s="76">
        <v>15.158950288030724</v>
      </c>
      <c r="CE43" s="76">
        <v>52.272242372519742</v>
      </c>
      <c r="CF43" s="75">
        <f t="shared" si="17"/>
        <v>9970</v>
      </c>
      <c r="CG43" s="2">
        <f t="shared" si="17"/>
        <v>9145</v>
      </c>
      <c r="CH43" s="2">
        <v>48</v>
      </c>
      <c r="CI43" s="2">
        <v>1328</v>
      </c>
      <c r="CJ43" s="75">
        <f t="shared" si="18"/>
        <v>1376</v>
      </c>
      <c r="CK43" s="2">
        <f>VLOOKUP(A43,'[1]KP 2021'!$A$1:$AK$51,37)</f>
        <v>3429</v>
      </c>
      <c r="CL43" s="77">
        <f t="shared" si="58"/>
        <v>0.15046473482777473</v>
      </c>
      <c r="CM43" s="77">
        <f t="shared" si="59"/>
        <v>0.52542372881355937</v>
      </c>
      <c r="CN43" s="17">
        <v>29090</v>
      </c>
      <c r="CO43" s="17">
        <v>11981</v>
      </c>
      <c r="CP43" s="17">
        <v>17109</v>
      </c>
      <c r="CQ43" s="12">
        <v>58.814025438294948</v>
      </c>
      <c r="CR43" s="78">
        <v>15.9</v>
      </c>
      <c r="CS43" s="105">
        <v>25.433140000000002</v>
      </c>
      <c r="CT43" s="79">
        <v>8.7432934068000012</v>
      </c>
      <c r="CU43" s="79">
        <v>19.759420000000002</v>
      </c>
      <c r="CV43" s="80">
        <v>15103</v>
      </c>
      <c r="CW43" s="80">
        <v>8255</v>
      </c>
      <c r="CX43" s="80">
        <v>9326</v>
      </c>
      <c r="CY43" s="81">
        <f t="shared" si="19"/>
        <v>61.749321326888698</v>
      </c>
      <c r="CZ43" s="80">
        <v>441.8563258079065</v>
      </c>
      <c r="DA43" s="80">
        <v>308</v>
      </c>
      <c r="DB43" s="80">
        <v>246</v>
      </c>
      <c r="DC43" s="80"/>
      <c r="DD43" s="80">
        <v>9716</v>
      </c>
      <c r="DE43" s="80">
        <v>9374</v>
      </c>
      <c r="DF43" s="80">
        <v>9319</v>
      </c>
      <c r="DG43" s="82">
        <f t="shared" si="20"/>
        <v>0.95913956360642239</v>
      </c>
      <c r="DH43" s="80">
        <v>295.40201570916747</v>
      </c>
      <c r="DI43" s="80">
        <v>251</v>
      </c>
      <c r="DJ43" s="80">
        <v>259</v>
      </c>
      <c r="DK43" s="80">
        <f t="shared" si="21"/>
        <v>0.87677126839579056</v>
      </c>
      <c r="DL43" s="81">
        <f t="shared" si="22"/>
        <v>55.674205761387363</v>
      </c>
      <c r="DM43" s="83">
        <v>9970</v>
      </c>
      <c r="DN43" s="84">
        <v>9145</v>
      </c>
      <c r="DO43" s="17">
        <v>9686</v>
      </c>
      <c r="DP43" s="85">
        <f t="shared" si="23"/>
        <v>0.97151454363089262</v>
      </c>
      <c r="DQ43" s="12">
        <v>341.78839647693655</v>
      </c>
      <c r="DR43" s="17">
        <v>331</v>
      </c>
      <c r="DS43" s="84">
        <v>310</v>
      </c>
      <c r="DT43" s="51">
        <f t="shared" si="24"/>
        <v>90.699392722338487</v>
      </c>
      <c r="DU43" s="51">
        <v>33465</v>
      </c>
      <c r="DV43" s="51">
        <f>VLOOKUP(A43,[2]Sheet1!$A$1:$F$49,6,FALSE)</f>
        <v>13637.506219101862</v>
      </c>
      <c r="DW43" s="51">
        <v>8137</v>
      </c>
      <c r="DX43" s="51">
        <v>100</v>
      </c>
      <c r="DY43" s="86">
        <f t="shared" si="25"/>
        <v>0.59666333926965465</v>
      </c>
      <c r="DZ43" s="87">
        <v>33465</v>
      </c>
      <c r="EA43" s="87">
        <f t="shared" si="60"/>
        <v>13637.506219101862</v>
      </c>
      <c r="EB43" s="87">
        <v>5449</v>
      </c>
      <c r="EC43" s="86">
        <v>1</v>
      </c>
      <c r="ED43" s="86">
        <f t="shared" si="26"/>
        <v>0.39955985445254372</v>
      </c>
      <c r="EE43" s="178">
        <f>VLOOKUP(A43,'[3]County 15 24 population'!$A$1:$J$50,10,FALSE)</f>
        <v>33465</v>
      </c>
      <c r="EF43" s="178">
        <v>13637.506219101862</v>
      </c>
      <c r="EG43" s="178">
        <v>9507</v>
      </c>
      <c r="EH43" s="12">
        <v>100</v>
      </c>
      <c r="EI43" s="12">
        <f t="shared" si="61"/>
        <v>69.71215885998042</v>
      </c>
      <c r="EJ43" s="184">
        <v>35940</v>
      </c>
      <c r="EK43" s="184">
        <v>12911.765939969933</v>
      </c>
      <c r="EL43" s="184">
        <v>3014</v>
      </c>
      <c r="EM43" s="21">
        <v>100</v>
      </c>
      <c r="EN43" s="88">
        <f t="shared" si="27"/>
        <v>0.23343050160704962</v>
      </c>
      <c r="EO43" s="89">
        <v>35940</v>
      </c>
      <c r="EP43" s="89">
        <v>12911.765939969933</v>
      </c>
      <c r="EQ43" s="172">
        <v>3196</v>
      </c>
      <c r="ER43" s="85">
        <v>1</v>
      </c>
      <c r="ES43" s="85">
        <f t="shared" si="28"/>
        <v>0.2475261722415828</v>
      </c>
      <c r="ET43" s="12">
        <v>35940</v>
      </c>
      <c r="EU43" s="12">
        <v>12911.765939969933</v>
      </c>
      <c r="EV43" s="178">
        <v>3030</v>
      </c>
      <c r="EW43" s="12">
        <v>100</v>
      </c>
      <c r="EX43" s="85">
        <f t="shared" si="62"/>
        <v>0.23466968144305253</v>
      </c>
      <c r="EY43" s="21">
        <v>1843</v>
      </c>
      <c r="EZ43" s="21">
        <v>2885</v>
      </c>
      <c r="FA43" s="21">
        <v>100</v>
      </c>
      <c r="FB43" s="21">
        <f t="shared" si="29"/>
        <v>156.53825284861637</v>
      </c>
      <c r="FC43" s="21">
        <f t="shared" si="30"/>
        <v>1843</v>
      </c>
      <c r="FD43" s="21">
        <f>VLOOKUP(A43,'[1]KP 2021'!$A$1:$O$51,6,FALSE)</f>
        <v>2604</v>
      </c>
      <c r="FE43" s="21">
        <v>100</v>
      </c>
      <c r="FF43" s="90">
        <f t="shared" si="31"/>
        <v>1.4129137276180141</v>
      </c>
      <c r="FG43" s="21">
        <v>1843</v>
      </c>
      <c r="FH43" s="179">
        <v>2711</v>
      </c>
      <c r="FI43" s="12">
        <v>100</v>
      </c>
      <c r="FJ43" s="92">
        <f t="shared" si="32"/>
        <v>1.470971242539338</v>
      </c>
      <c r="FK43" s="75">
        <v>219</v>
      </c>
      <c r="FL43" s="75">
        <v>834</v>
      </c>
      <c r="FM43" s="75">
        <v>100</v>
      </c>
      <c r="FN43" s="92">
        <f t="shared" si="33"/>
        <v>3.8082191780821919</v>
      </c>
      <c r="FO43" s="76">
        <f t="shared" si="34"/>
        <v>219</v>
      </c>
      <c r="FP43" s="76">
        <f>VLOOKUP(A43,'[1]KP 2021'!$A$1:$O$51,15,FALSE)</f>
        <v>593</v>
      </c>
      <c r="FQ43" s="92">
        <v>1</v>
      </c>
      <c r="FR43" s="92">
        <f t="shared" si="35"/>
        <v>2.7077625570776256</v>
      </c>
      <c r="FS43" s="12">
        <v>219</v>
      </c>
      <c r="FT43" s="179">
        <v>801</v>
      </c>
      <c r="FU43" s="93">
        <v>100</v>
      </c>
      <c r="FV43" s="92">
        <f t="shared" si="36"/>
        <v>3.6575342465753424</v>
      </c>
      <c r="FW43" s="75">
        <v>514</v>
      </c>
      <c r="FX43" s="75">
        <v>0</v>
      </c>
      <c r="FY43" s="75">
        <v>100</v>
      </c>
      <c r="FZ43" s="92">
        <f t="shared" si="37"/>
        <v>0</v>
      </c>
      <c r="GA43" s="94">
        <f t="shared" si="38"/>
        <v>514</v>
      </c>
      <c r="GB43" s="76">
        <f>VLOOKUP(A43,'[1]PWID 2021'!$A$1:$F$50,6,FALSE)</f>
        <v>66</v>
      </c>
      <c r="GC43" s="92">
        <v>1</v>
      </c>
      <c r="GD43" s="92">
        <f t="shared" si="39"/>
        <v>0.12840466926070038</v>
      </c>
      <c r="GE43" s="17">
        <f>VLOOKUP(A43,'[4]KPSE post county TWG'!$A$4:$U$52,16,FALSE)</f>
        <v>514</v>
      </c>
      <c r="GF43" s="179">
        <v>82</v>
      </c>
      <c r="GG43" s="76">
        <v>100</v>
      </c>
      <c r="GH43" s="92">
        <f t="shared" si="75"/>
        <v>0.15953307392996108</v>
      </c>
      <c r="GI43" s="75">
        <v>514</v>
      </c>
      <c r="GJ43" s="76">
        <v>0</v>
      </c>
      <c r="GK43" s="92">
        <v>1</v>
      </c>
      <c r="GL43" s="92">
        <f t="shared" si="40"/>
        <v>0</v>
      </c>
      <c r="GM43" s="76">
        <f t="shared" si="41"/>
        <v>514</v>
      </c>
      <c r="GN43" s="76">
        <v>0</v>
      </c>
      <c r="GO43" s="92">
        <v>1</v>
      </c>
      <c r="GP43" s="92">
        <f t="shared" si="42"/>
        <v>0</v>
      </c>
      <c r="GQ43" s="75">
        <v>514</v>
      </c>
      <c r="GR43" s="76">
        <v>0</v>
      </c>
      <c r="GS43" s="92">
        <v>1</v>
      </c>
      <c r="GT43" s="92">
        <f t="shared" si="43"/>
        <v>0</v>
      </c>
      <c r="GU43" s="76">
        <v>14.5</v>
      </c>
      <c r="GV43" s="17">
        <v>0</v>
      </c>
      <c r="GW43" s="25">
        <v>100</v>
      </c>
      <c r="GX43" s="95">
        <f t="shared" si="44"/>
        <v>0</v>
      </c>
      <c r="GY43" s="96"/>
      <c r="GZ43" s="96"/>
      <c r="HA43" s="96"/>
      <c r="HB43" s="96"/>
      <c r="HC43" s="76">
        <v>14.5</v>
      </c>
      <c r="HD43" s="4">
        <v>32</v>
      </c>
      <c r="HE43" s="25">
        <v>100</v>
      </c>
      <c r="HF43" s="96">
        <f>HD43/HC43</f>
        <v>2.2068965517241379</v>
      </c>
      <c r="HG43" s="12">
        <v>535</v>
      </c>
      <c r="HH43" s="17">
        <v>57</v>
      </c>
      <c r="HI43" s="17">
        <v>100</v>
      </c>
      <c r="HK43" s="85">
        <f t="shared" si="63"/>
        <v>0.10654205607476636</v>
      </c>
      <c r="HL43" s="21">
        <v>535</v>
      </c>
      <c r="HM43" s="21">
        <v>64</v>
      </c>
      <c r="HN43" s="12"/>
      <c r="HO43" s="21">
        <v>100</v>
      </c>
      <c r="HP43" s="90">
        <f t="shared" si="64"/>
        <v>0.11962616822429907</v>
      </c>
      <c r="HQ43" s="173">
        <v>535</v>
      </c>
      <c r="HR43" s="17">
        <v>91</v>
      </c>
      <c r="HS43" s="12"/>
      <c r="HT43" s="17">
        <v>100</v>
      </c>
      <c r="HU43" s="86">
        <f t="shared" si="65"/>
        <v>0.17009345794392525</v>
      </c>
      <c r="HV43" s="12">
        <v>1843</v>
      </c>
      <c r="HW43" s="12">
        <v>142</v>
      </c>
      <c r="HX43" s="26">
        <f t="shared" si="45"/>
        <v>7.7048290830168203E-2</v>
      </c>
      <c r="HY43" s="12">
        <v>219</v>
      </c>
      <c r="HZ43" s="12">
        <v>36</v>
      </c>
      <c r="IA43" s="26">
        <f t="shared" si="46"/>
        <v>0.16438356164383561</v>
      </c>
      <c r="IB43" s="12">
        <v>514</v>
      </c>
      <c r="IC43" s="12">
        <v>0</v>
      </c>
      <c r="ID43" s="26">
        <f t="shared" si="47"/>
        <v>0</v>
      </c>
      <c r="IE43" s="12">
        <v>14.5</v>
      </c>
      <c r="IF43" s="12"/>
      <c r="IG43" s="51"/>
      <c r="IH43" s="51">
        <f t="shared" si="48"/>
        <v>1843</v>
      </c>
      <c r="II43" s="51">
        <f>VLOOKUP(A43,'[1]Prep 2021'!$A$1:$H$50,2,FALSE)</f>
        <v>144</v>
      </c>
      <c r="IJ43" s="51"/>
      <c r="IK43" s="51">
        <f t="shared" si="49"/>
        <v>219</v>
      </c>
      <c r="IL43" s="51">
        <f>VLOOKUP(A43,'[1]Prep 2021'!$A$1:$H$50,3,FALSE)</f>
        <v>36</v>
      </c>
      <c r="IM43" s="51"/>
      <c r="IN43" s="51">
        <f t="shared" si="50"/>
        <v>514</v>
      </c>
      <c r="IO43" s="51" t="e">
        <f>VLOOKUP(A43,'[1]Prep 2021'!$A$1:$H$50,5,FALSE)</f>
        <v>#REF!</v>
      </c>
      <c r="IP43" s="51"/>
      <c r="IQ43" s="51"/>
      <c r="IR43" s="51"/>
      <c r="IS43" s="51"/>
      <c r="IT43" s="12">
        <v>1843</v>
      </c>
      <c r="IU43" s="17">
        <f>VLOOKUP(A43,'[1]Prep all counties'!$A$1:$M$50,8,FALSE)</f>
        <v>287</v>
      </c>
      <c r="IV43" s="12">
        <f>IU43/IT43*100</f>
        <v>15.572436245252305</v>
      </c>
      <c r="IW43" s="12">
        <v>219</v>
      </c>
      <c r="IX43" s="17">
        <f>VLOOKUP(A43,'[1]Prep all counties'!$A$1:$M$50,10,FALSE)</f>
        <v>60</v>
      </c>
      <c r="IY43" s="12">
        <f>IX43/IW43*100</f>
        <v>27.397260273972602</v>
      </c>
      <c r="IZ43" s="12">
        <v>514</v>
      </c>
      <c r="JA43" s="17">
        <f>VLOOKUP(A43,'[1]Prep all counties'!$A$1:$M$50,11,FALSE)</f>
        <v>3</v>
      </c>
      <c r="JB43" s="12">
        <v>0</v>
      </c>
      <c r="JC43" s="21">
        <v>14.5</v>
      </c>
      <c r="JD43" s="97"/>
      <c r="JE43" s="51"/>
      <c r="JF43" s="51">
        <v>13637.506219101862</v>
      </c>
      <c r="JG43" s="51">
        <v>2</v>
      </c>
      <c r="JH43" s="96">
        <f t="shared" si="52"/>
        <v>1.4665437858415992E-4</v>
      </c>
      <c r="JI43" s="51">
        <f t="shared" si="53"/>
        <v>13637.506219101862</v>
      </c>
      <c r="JJ43" s="51">
        <f>VLOOKUP(A43,'[1]Prep 2021'!$A$1:$H$50,8,FALSE)</f>
        <v>8</v>
      </c>
      <c r="JK43" s="96"/>
      <c r="JL43" s="51">
        <v>13637.506219101862</v>
      </c>
      <c r="JM43" s="51">
        <f>VLOOKUP(A43,[1]PREP2!$A$1:$M$50,7,FALSE)</f>
        <v>16</v>
      </c>
      <c r="JN43" s="51"/>
      <c r="JO43" s="51">
        <v>19</v>
      </c>
      <c r="JP43" s="51">
        <v>51</v>
      </c>
      <c r="JQ43" s="51">
        <v>140</v>
      </c>
      <c r="JR43" s="51">
        <f t="shared" si="54"/>
        <v>199</v>
      </c>
      <c r="JS43" s="51" t="e">
        <f t="shared" si="66"/>
        <v>#REF!</v>
      </c>
      <c r="JT43" s="51">
        <f t="shared" si="55"/>
        <v>506</v>
      </c>
      <c r="JU43" s="96">
        <v>0.57981818287669873</v>
      </c>
      <c r="JV43" s="96">
        <v>0.99980567431014378</v>
      </c>
      <c r="JW43" s="96">
        <v>1.0548104956268221</v>
      </c>
      <c r="JX43" s="26">
        <v>0.57981818287669873</v>
      </c>
      <c r="JY43" s="26">
        <v>0.5797055093083201</v>
      </c>
      <c r="JZ43" s="98">
        <v>0.61147945559110839</v>
      </c>
      <c r="KA43" s="99">
        <v>0.91881977895602296</v>
      </c>
      <c r="KB43" s="100">
        <v>0.99955745685204311</v>
      </c>
      <c r="KC43" s="101">
        <v>94.3</v>
      </c>
      <c r="KD43" s="99">
        <f t="shared" si="56"/>
        <v>0.91881977895602296</v>
      </c>
      <c r="KE43" s="99">
        <v>0.82611203860343152</v>
      </c>
      <c r="KF43" s="99">
        <v>0.17251306591261151</v>
      </c>
      <c r="KG43" s="96">
        <v>0.85544171281221515</v>
      </c>
      <c r="KH43" s="59">
        <v>0.99903167796375714</v>
      </c>
      <c r="KI43" s="102">
        <v>93.8</v>
      </c>
      <c r="KJ43" s="26">
        <f t="shared" si="57"/>
        <v>0.85544171281221515</v>
      </c>
      <c r="KK43" s="26">
        <v>0.72571837961418018</v>
      </c>
      <c r="KL43" s="98">
        <v>0.52564841370282145</v>
      </c>
      <c r="KM43" s="103" t="s">
        <v>60</v>
      </c>
    </row>
    <row r="44" spans="1:299" x14ac:dyDescent="0.35">
      <c r="A44" s="14" t="s">
        <v>39</v>
      </c>
      <c r="B44" s="48">
        <v>315943</v>
      </c>
      <c r="C44" s="49">
        <v>158550</v>
      </c>
      <c r="D44" s="49">
        <v>157391</v>
      </c>
      <c r="E44" s="50">
        <f t="shared" si="0"/>
        <v>1007.3638263941393</v>
      </c>
      <c r="F44" s="51">
        <f t="shared" si="1"/>
        <v>992.69000315357937</v>
      </c>
      <c r="G44" s="52">
        <v>0.2001</v>
      </c>
      <c r="H44" s="12">
        <v>39.126701214573593</v>
      </c>
      <c r="I44" s="21">
        <v>45</v>
      </c>
      <c r="J44" s="11">
        <v>0.22611595414415855</v>
      </c>
      <c r="K44" s="21">
        <v>45.486717886346725</v>
      </c>
      <c r="L44" s="21">
        <f t="shared" si="2"/>
        <v>42</v>
      </c>
      <c r="M44" s="53">
        <v>0.32745357647279205</v>
      </c>
      <c r="N44" s="12">
        <v>65.457170814249494</v>
      </c>
      <c r="O44" s="54">
        <f t="shared" si="3"/>
        <v>39</v>
      </c>
      <c r="P44" s="55">
        <v>8.4513999999999995E-3</v>
      </c>
      <c r="Q44" s="56">
        <v>6.2826000000000002E-3</v>
      </c>
      <c r="R44" s="57">
        <v>1.0524199999999999E-2</v>
      </c>
      <c r="S44" s="58">
        <v>9.7689333594117803E-3</v>
      </c>
      <c r="T44" s="58">
        <v>6.0695920889359996E-3</v>
      </c>
      <c r="U44" s="58">
        <v>1.32750585002751E-2</v>
      </c>
      <c r="V44" s="55">
        <v>1.0521072672340478E-2</v>
      </c>
      <c r="W44" s="56">
        <v>6.26570835241568E-3</v>
      </c>
      <c r="X44" s="59">
        <v>1.46765446250657E-2</v>
      </c>
      <c r="Y44" s="24">
        <v>2.3676550630664744E-2</v>
      </c>
      <c r="Z44" s="24">
        <v>1.8941240504531796E-2</v>
      </c>
      <c r="AA44" s="24">
        <v>1.6008000000000001E-2</v>
      </c>
      <c r="AB44" s="12">
        <v>39.126701214573593</v>
      </c>
      <c r="AC44" s="12">
        <v>0.6263402330428941</v>
      </c>
      <c r="AD44" s="12">
        <v>38.500360981530697</v>
      </c>
      <c r="AE44" s="60">
        <f t="shared" si="4"/>
        <v>2.3146432248543229E-2</v>
      </c>
      <c r="AF44" s="61">
        <f t="shared" si="5"/>
        <v>1.8517145798834584E-2</v>
      </c>
      <c r="AG44" s="3">
        <f t="shared" si="6"/>
        <v>1.8089276331532688E-2</v>
      </c>
      <c r="AH44" s="21">
        <v>45.486717886346725</v>
      </c>
      <c r="AI44" s="12">
        <f t="shared" si="7"/>
        <v>0.82282180926059634</v>
      </c>
      <c r="AJ44" s="62">
        <f t="shared" si="8"/>
        <v>44.663896077086129</v>
      </c>
      <c r="AK44" s="60">
        <f t="shared" si="9"/>
        <v>3.1123592305721426E-2</v>
      </c>
      <c r="AL44" s="63">
        <f t="shared" si="10"/>
        <v>2.4898873844577139E-2</v>
      </c>
      <c r="AM44" s="3">
        <f t="shared" si="11"/>
        <v>2.6196286117823361E-2</v>
      </c>
      <c r="AN44" s="12">
        <f t="shared" si="12"/>
        <v>65.457170814249494</v>
      </c>
      <c r="AO44" s="12">
        <f t="shared" si="13"/>
        <v>1.7147347751133166</v>
      </c>
      <c r="AP44" s="62">
        <f t="shared" si="14"/>
        <v>63.74243603913618</v>
      </c>
      <c r="AQ44" s="5" t="s">
        <v>60</v>
      </c>
      <c r="AR44" s="5"/>
      <c r="AS44" s="5" t="s">
        <v>60</v>
      </c>
      <c r="AT44" s="64">
        <v>28.2</v>
      </c>
      <c r="AU44" s="65">
        <v>19.8</v>
      </c>
      <c r="AV44" s="66">
        <v>35.700000000000003</v>
      </c>
      <c r="AW44" s="67">
        <v>27.3</v>
      </c>
      <c r="AX44" s="68" t="s">
        <v>244</v>
      </c>
      <c r="AY44" s="69">
        <v>19.5</v>
      </c>
      <c r="AZ44" s="65">
        <v>19.399999999999999</v>
      </c>
      <c r="BA44" s="66">
        <v>9.1</v>
      </c>
      <c r="BB44" s="70" t="s">
        <v>276</v>
      </c>
      <c r="BC44" s="71" t="s">
        <v>229</v>
      </c>
      <c r="BD44" s="72" t="s">
        <v>229</v>
      </c>
      <c r="BE44" s="104">
        <v>97.8</v>
      </c>
      <c r="BF44" s="16">
        <v>1798</v>
      </c>
      <c r="BG44" s="12">
        <f t="shared" si="15"/>
        <v>11.340271207820878</v>
      </c>
      <c r="BH44" s="12">
        <v>212</v>
      </c>
      <c r="BI44" s="12">
        <f t="shared" si="16"/>
        <v>1.337117628508357</v>
      </c>
      <c r="BJ44" s="17">
        <v>524</v>
      </c>
      <c r="BK44" s="75" t="s">
        <v>230</v>
      </c>
      <c r="BL44" s="75">
        <v>13.15230208543243</v>
      </c>
      <c r="BM44" s="75">
        <v>1.5507719922756813</v>
      </c>
      <c r="BN44" s="75">
        <f>VLOOKUP(A44,[1]Sheet6!$A$1:$D$49,2,FALSE)</f>
        <v>13328</v>
      </c>
      <c r="BO44" s="75">
        <v>11771</v>
      </c>
      <c r="BP44" s="75">
        <v>324</v>
      </c>
      <c r="BQ44" s="75">
        <v>4260</v>
      </c>
      <c r="BR44" s="75">
        <v>4584</v>
      </c>
      <c r="BS44" s="75">
        <v>852</v>
      </c>
      <c r="BT44" s="76">
        <v>66.978375219170076</v>
      </c>
      <c r="BU44" s="76">
        <v>79.427235534774994</v>
      </c>
      <c r="BV44" s="76"/>
      <c r="BW44" s="76"/>
      <c r="BX44" s="76">
        <v>13066</v>
      </c>
      <c r="BY44" s="76">
        <v>12719</v>
      </c>
      <c r="BZ44" s="76">
        <v>726</v>
      </c>
      <c r="CA44" s="76">
        <v>3986</v>
      </c>
      <c r="CB44" s="76">
        <v>4712</v>
      </c>
      <c r="CC44" s="76">
        <v>5967</v>
      </c>
      <c r="CD44" s="76">
        <v>37.04693765233116</v>
      </c>
      <c r="CE44" s="76">
        <v>83.961003223523861</v>
      </c>
      <c r="CF44" s="75">
        <f t="shared" si="17"/>
        <v>11813</v>
      </c>
      <c r="CG44" s="2">
        <f t="shared" si="17"/>
        <v>12698</v>
      </c>
      <c r="CH44" s="2">
        <v>213</v>
      </c>
      <c r="CI44" s="2">
        <v>3454</v>
      </c>
      <c r="CJ44" s="75">
        <f t="shared" si="18"/>
        <v>3667</v>
      </c>
      <c r="CK44" s="2">
        <f>VLOOKUP(A44,'[1]KP 2021'!$A$1:$AK$51,37)</f>
        <v>6324</v>
      </c>
      <c r="CL44" s="77">
        <f t="shared" si="58"/>
        <v>0.28878563553315484</v>
      </c>
      <c r="CM44" s="77">
        <f t="shared" si="59"/>
        <v>0.7868168215467003</v>
      </c>
      <c r="CN44" s="17">
        <v>25196</v>
      </c>
      <c r="CO44" s="17">
        <v>4805</v>
      </c>
      <c r="CP44" s="17">
        <v>20391</v>
      </c>
      <c r="CQ44" s="12">
        <v>80.929512621050961</v>
      </c>
      <c r="CR44" s="78">
        <v>12.8</v>
      </c>
      <c r="CS44" s="79">
        <v>19.546770000000002</v>
      </c>
      <c r="CT44" s="79">
        <v>8.7220971570000003</v>
      </c>
      <c r="CU44" s="79">
        <v>18.619210000000002</v>
      </c>
      <c r="CV44" s="80">
        <v>14735</v>
      </c>
      <c r="CW44" s="80">
        <v>6844</v>
      </c>
      <c r="CX44" s="80">
        <v>8653</v>
      </c>
      <c r="CY44" s="81">
        <f t="shared" si="19"/>
        <v>58.724126230064478</v>
      </c>
      <c r="CZ44" s="80">
        <v>96.953498261481229</v>
      </c>
      <c r="DA44" s="80">
        <v>79</v>
      </c>
      <c r="DB44" s="80">
        <v>85</v>
      </c>
      <c r="DC44" s="80"/>
      <c r="DD44" s="80">
        <v>13066</v>
      </c>
      <c r="DE44" s="80">
        <v>12719</v>
      </c>
      <c r="DF44" s="80">
        <v>8103</v>
      </c>
      <c r="DG44" s="82">
        <f t="shared" si="20"/>
        <v>0.62015919179549972</v>
      </c>
      <c r="DH44" s="80">
        <v>66.715128036260751</v>
      </c>
      <c r="DI44" s="80">
        <v>80</v>
      </c>
      <c r="DJ44" s="80">
        <v>84</v>
      </c>
      <c r="DK44" s="80">
        <f t="shared" si="21"/>
        <v>1.2590847454320202</v>
      </c>
      <c r="DL44" s="81">
        <f t="shared" si="22"/>
        <v>87.670895351044535</v>
      </c>
      <c r="DM44" s="83">
        <v>11813</v>
      </c>
      <c r="DN44" s="84">
        <v>12698</v>
      </c>
      <c r="DO44" s="17">
        <v>6562</v>
      </c>
      <c r="DP44" s="85">
        <f t="shared" si="23"/>
        <v>0.55548971472107</v>
      </c>
      <c r="DQ44" s="12">
        <v>75.074851696783156</v>
      </c>
      <c r="DR44" s="17">
        <v>71</v>
      </c>
      <c r="DS44" s="84">
        <v>56</v>
      </c>
      <c r="DT44" s="51">
        <f t="shared" si="24"/>
        <v>74.592221941611257</v>
      </c>
      <c r="DU44" s="51">
        <v>32097</v>
      </c>
      <c r="DV44" s="51">
        <f>VLOOKUP(A44,[2]Sheet1!$A$1:$F$49,6,FALSE)</f>
        <v>17780.88344826196</v>
      </c>
      <c r="DW44" s="51">
        <v>5177</v>
      </c>
      <c r="DX44" s="51">
        <v>100</v>
      </c>
      <c r="DY44" s="86">
        <f t="shared" si="25"/>
        <v>0.29115538691110648</v>
      </c>
      <c r="DZ44" s="87">
        <v>32097</v>
      </c>
      <c r="EA44" s="87">
        <f t="shared" si="60"/>
        <v>17780.88344826196</v>
      </c>
      <c r="EB44" s="87">
        <v>5182</v>
      </c>
      <c r="EC44" s="86">
        <v>1</v>
      </c>
      <c r="ED44" s="86">
        <f t="shared" si="26"/>
        <v>0.29143658778701059</v>
      </c>
      <c r="EE44" s="178">
        <f>VLOOKUP(A44,'[3]County 15 24 population'!$A$1:$J$50,10,FALSE)</f>
        <v>32097</v>
      </c>
      <c r="EF44" s="178">
        <v>17780.88344826196</v>
      </c>
      <c r="EG44" s="178">
        <v>5120</v>
      </c>
      <c r="EH44" s="12">
        <v>100</v>
      </c>
      <c r="EI44" s="12">
        <f t="shared" si="61"/>
        <v>28.794969692579969</v>
      </c>
      <c r="EJ44" s="184">
        <v>32691</v>
      </c>
      <c r="EK44" s="184">
        <v>10317.923414430952</v>
      </c>
      <c r="EL44" s="184">
        <v>1970</v>
      </c>
      <c r="EM44" s="21">
        <v>100</v>
      </c>
      <c r="EN44" s="88">
        <f t="shared" si="27"/>
        <v>0.19092989169164601</v>
      </c>
      <c r="EO44" s="89">
        <v>32691</v>
      </c>
      <c r="EP44" s="89">
        <v>10317.923414430952</v>
      </c>
      <c r="EQ44" s="172">
        <v>1665</v>
      </c>
      <c r="ER44" s="85">
        <v>1</v>
      </c>
      <c r="ES44" s="85">
        <f t="shared" si="28"/>
        <v>0.16136968003380234</v>
      </c>
      <c r="ET44" s="12">
        <v>32691</v>
      </c>
      <c r="EU44" s="12">
        <v>10317.923414430952</v>
      </c>
      <c r="EV44" s="178">
        <v>1756</v>
      </c>
      <c r="EW44" s="12">
        <v>100</v>
      </c>
      <c r="EX44" s="85">
        <f t="shared" si="62"/>
        <v>0.17018928416778192</v>
      </c>
      <c r="EY44" s="21">
        <v>1798</v>
      </c>
      <c r="EZ44" s="21">
        <v>0</v>
      </c>
      <c r="FA44" s="21">
        <v>100</v>
      </c>
      <c r="FB44" s="21">
        <f t="shared" si="29"/>
        <v>0</v>
      </c>
      <c r="FC44" s="21">
        <f t="shared" si="30"/>
        <v>1798</v>
      </c>
      <c r="FD44" s="21">
        <f>VLOOKUP(A44,'[1]KP 2021'!$A$1:$O$51,6,FALSE)</f>
        <v>0</v>
      </c>
      <c r="FE44" s="21">
        <v>100</v>
      </c>
      <c r="FF44" s="90">
        <f t="shared" si="31"/>
        <v>0</v>
      </c>
      <c r="FG44" s="21">
        <v>1798</v>
      </c>
      <c r="FH44" s="179">
        <v>620</v>
      </c>
      <c r="FI44" s="12">
        <v>100</v>
      </c>
      <c r="FJ44" s="92">
        <f t="shared" si="32"/>
        <v>0.34482758620689657</v>
      </c>
      <c r="FK44" s="75">
        <v>212</v>
      </c>
      <c r="FL44" s="75">
        <v>0</v>
      </c>
      <c r="FM44" s="75">
        <v>100</v>
      </c>
      <c r="FN44" s="92">
        <f t="shared" si="33"/>
        <v>0</v>
      </c>
      <c r="FO44" s="76">
        <f t="shared" si="34"/>
        <v>212</v>
      </c>
      <c r="FP44" s="76">
        <f>VLOOKUP(A44,'[1]KP 2021'!$A$1:$O$51,15,FALSE)</f>
        <v>0</v>
      </c>
      <c r="FQ44" s="92">
        <v>1</v>
      </c>
      <c r="FR44" s="92">
        <f t="shared" si="35"/>
        <v>0</v>
      </c>
      <c r="FS44" s="12">
        <v>212</v>
      </c>
      <c r="FT44" s="179">
        <v>0</v>
      </c>
      <c r="FU44" s="93">
        <v>100</v>
      </c>
      <c r="FV44" s="92">
        <f t="shared" si="36"/>
        <v>0</v>
      </c>
      <c r="FW44" s="75">
        <v>524</v>
      </c>
      <c r="FX44" s="75">
        <v>0</v>
      </c>
      <c r="FY44" s="75">
        <v>100</v>
      </c>
      <c r="FZ44" s="92">
        <f t="shared" si="37"/>
        <v>0</v>
      </c>
      <c r="GA44" s="94">
        <f t="shared" si="38"/>
        <v>524</v>
      </c>
      <c r="GB44" s="76">
        <f>VLOOKUP(A44,'[1]PWID 2021'!$A$1:$F$50,6,FALSE)</f>
        <v>0</v>
      </c>
      <c r="GC44" s="92">
        <v>1</v>
      </c>
      <c r="GD44" s="92">
        <f t="shared" si="39"/>
        <v>0</v>
      </c>
      <c r="GE44" s="17">
        <f>VLOOKUP(A44,'[4]KPSE post county TWG'!$A$4:$U$52,16,FALSE)</f>
        <v>524</v>
      </c>
      <c r="GF44" s="179">
        <v>32</v>
      </c>
      <c r="GG44" s="76">
        <v>100</v>
      </c>
      <c r="GH44" s="92">
        <f t="shared" si="75"/>
        <v>6.1068702290076333E-2</v>
      </c>
      <c r="GI44" s="75">
        <v>524</v>
      </c>
      <c r="GJ44" s="76">
        <v>0</v>
      </c>
      <c r="GK44" s="92">
        <v>1</v>
      </c>
      <c r="GL44" s="92">
        <f t="shared" si="40"/>
        <v>0</v>
      </c>
      <c r="GM44" s="76">
        <f t="shared" si="41"/>
        <v>524</v>
      </c>
      <c r="GN44" s="76">
        <v>0</v>
      </c>
      <c r="GO44" s="92">
        <v>1</v>
      </c>
      <c r="GP44" s="92">
        <f t="shared" si="42"/>
        <v>0</v>
      </c>
      <c r="GQ44" s="75">
        <v>524</v>
      </c>
      <c r="GR44" s="76">
        <v>0</v>
      </c>
      <c r="GS44" s="92">
        <v>1</v>
      </c>
      <c r="GT44" s="92">
        <f t="shared" si="43"/>
        <v>0</v>
      </c>
      <c r="GU44" s="76">
        <v>0</v>
      </c>
      <c r="GV44" s="17">
        <v>0</v>
      </c>
      <c r="GW44" s="25">
        <v>100</v>
      </c>
      <c r="GX44" s="95" t="e">
        <f t="shared" si="44"/>
        <v>#DIV/0!</v>
      </c>
      <c r="GY44" s="96"/>
      <c r="GZ44" s="96"/>
      <c r="HA44" s="96"/>
      <c r="HB44" s="96"/>
      <c r="HC44" s="76">
        <v>0</v>
      </c>
      <c r="HD44" s="4">
        <v>0</v>
      </c>
      <c r="HE44" s="25">
        <v>100</v>
      </c>
      <c r="HF44" s="96">
        <v>0</v>
      </c>
      <c r="HG44" s="12">
        <v>1868</v>
      </c>
      <c r="HH44" s="17">
        <v>0</v>
      </c>
      <c r="HI44" s="17">
        <v>100</v>
      </c>
      <c r="HK44" s="85">
        <f t="shared" si="63"/>
        <v>0</v>
      </c>
      <c r="HL44" s="21">
        <v>1868</v>
      </c>
      <c r="HM44" s="21">
        <v>0</v>
      </c>
      <c r="HN44" s="12"/>
      <c r="HO44" s="21">
        <v>100</v>
      </c>
      <c r="HP44" s="90">
        <f t="shared" si="64"/>
        <v>0</v>
      </c>
      <c r="HQ44" s="173">
        <v>1868</v>
      </c>
      <c r="HR44" s="17">
        <v>0</v>
      </c>
      <c r="HS44" s="12"/>
      <c r="HT44" s="17">
        <v>100</v>
      </c>
      <c r="HU44" s="86">
        <f t="shared" si="65"/>
        <v>0</v>
      </c>
      <c r="HV44" s="12">
        <v>1798</v>
      </c>
      <c r="HW44" s="12">
        <v>3</v>
      </c>
      <c r="HX44" s="26">
        <f t="shared" si="45"/>
        <v>1.6685205784204673E-3</v>
      </c>
      <c r="HY44" s="12">
        <v>212</v>
      </c>
      <c r="HZ44" s="12">
        <v>0</v>
      </c>
      <c r="IA44" s="26">
        <f t="shared" si="46"/>
        <v>0</v>
      </c>
      <c r="IB44" s="12">
        <v>524</v>
      </c>
      <c r="IC44" s="12">
        <v>0</v>
      </c>
      <c r="ID44" s="26">
        <f t="shared" si="47"/>
        <v>0</v>
      </c>
      <c r="IE44" s="12" t="s">
        <v>230</v>
      </c>
      <c r="IF44" s="12"/>
      <c r="IG44" s="51"/>
      <c r="IH44" s="51">
        <f t="shared" si="48"/>
        <v>1798</v>
      </c>
      <c r="II44" s="51">
        <f>VLOOKUP(A44,'[1]Prep 2021'!$A$1:$H$50,2,FALSE)</f>
        <v>3</v>
      </c>
      <c r="IJ44" s="51"/>
      <c r="IK44" s="51">
        <f t="shared" si="49"/>
        <v>212</v>
      </c>
      <c r="IL44" s="51" t="e">
        <f>VLOOKUP(A44,'[1]Prep 2021'!$A$1:$H$50,3,FALSE)</f>
        <v>#REF!</v>
      </c>
      <c r="IM44" s="51"/>
      <c r="IN44" s="51">
        <f t="shared" si="50"/>
        <v>524</v>
      </c>
      <c r="IO44" s="51" t="e">
        <f>VLOOKUP(A44,'[1]Prep 2021'!$A$1:$H$50,5,FALSE)</f>
        <v>#REF!</v>
      </c>
      <c r="IP44" s="51"/>
      <c r="IQ44" s="51"/>
      <c r="IR44" s="51"/>
      <c r="IS44" s="51"/>
      <c r="IT44" s="12">
        <v>1798</v>
      </c>
      <c r="IU44" s="17" t="e">
        <f>VLOOKUP(A44,'[1]Prep all counties'!$A$1:$M$50,8,FALSE)</f>
        <v>#REF!</v>
      </c>
      <c r="IV44" s="12">
        <v>0</v>
      </c>
      <c r="IW44" s="12">
        <v>212</v>
      </c>
      <c r="IX44" s="17" t="e">
        <f>VLOOKUP(A44,'[1]Prep all counties'!$A$1:$M$50,10,FALSE)</f>
        <v>#REF!</v>
      </c>
      <c r="IY44" s="12">
        <v>0</v>
      </c>
      <c r="IZ44" s="12">
        <v>524</v>
      </c>
      <c r="JA44" s="17" t="e">
        <f>VLOOKUP(A44,'[1]Prep all counties'!$A$1:$M$50,11,FALSE)</f>
        <v>#REF!</v>
      </c>
      <c r="JB44" s="12">
        <v>0</v>
      </c>
      <c r="JC44" s="21" t="s">
        <v>230</v>
      </c>
      <c r="JD44" s="97"/>
      <c r="JE44" s="51"/>
      <c r="JF44" s="51">
        <v>17780.88344826196</v>
      </c>
      <c r="JG44" s="51">
        <v>0</v>
      </c>
      <c r="JH44" s="96">
        <f t="shared" si="52"/>
        <v>0</v>
      </c>
      <c r="JI44" s="51">
        <f t="shared" si="53"/>
        <v>17780.88344826196</v>
      </c>
      <c r="JJ44" s="51">
        <f>VLOOKUP(A44,'[1]Prep 2021'!$A$1:$H$50,8,FALSE)</f>
        <v>0</v>
      </c>
      <c r="JK44" s="96"/>
      <c r="JL44" s="51">
        <v>17780.88344826196</v>
      </c>
      <c r="JM44" s="51">
        <f>VLOOKUP(A44,[1]PREP2!$A$1:$M$50,7,FALSE)</f>
        <v>0</v>
      </c>
      <c r="JN44" s="51"/>
      <c r="JO44" s="51">
        <v>0</v>
      </c>
      <c r="JP44" s="51">
        <v>3</v>
      </c>
      <c r="JQ44" s="51">
        <v>5</v>
      </c>
      <c r="JR44" s="51">
        <f t="shared" si="54"/>
        <v>3</v>
      </c>
      <c r="JS44" s="51" t="e">
        <f t="shared" si="66"/>
        <v>#REF!</v>
      </c>
      <c r="JT44" s="51" t="e">
        <f t="shared" si="55"/>
        <v>#REF!</v>
      </c>
      <c r="JU44" s="96">
        <v>0.59907977447305127</v>
      </c>
      <c r="JV44" s="96">
        <v>1</v>
      </c>
      <c r="JW44" s="96">
        <v>0.45660749506903353</v>
      </c>
      <c r="JX44" s="26">
        <v>0.59907977447305127</v>
      </c>
      <c r="JY44" s="26">
        <v>0.59907977447305127</v>
      </c>
      <c r="JZ44" s="98">
        <v>0.27354431516866151</v>
      </c>
      <c r="KA44" s="99">
        <v>0.86393020034311774</v>
      </c>
      <c r="KB44" s="100">
        <v>0.99918962722852511</v>
      </c>
      <c r="KC44" s="101">
        <v>86.7</v>
      </c>
      <c r="KD44" s="99">
        <f t="shared" si="56"/>
        <v>0.86393020034311774</v>
      </c>
      <c r="KE44" s="99">
        <v>0.63885783267891416</v>
      </c>
      <c r="KF44" s="99">
        <v>0.10103591027768716</v>
      </c>
      <c r="KG44" s="96">
        <v>0.82990965951742457</v>
      </c>
      <c r="KH44" s="59">
        <v>0.99927007299270076</v>
      </c>
      <c r="KI44" s="102">
        <v>90.2</v>
      </c>
      <c r="KJ44" s="26">
        <f t="shared" si="57"/>
        <v>0.82990965951742457</v>
      </c>
      <c r="KK44" s="26">
        <v>0.60613282477179375</v>
      </c>
      <c r="KL44" s="98">
        <v>0.24395849996293525</v>
      </c>
      <c r="KM44" s="103" t="s">
        <v>60</v>
      </c>
    </row>
    <row r="45" spans="1:299" x14ac:dyDescent="0.35">
      <c r="A45" s="14" t="s">
        <v>40</v>
      </c>
      <c r="B45" s="48">
        <v>393177</v>
      </c>
      <c r="C45" s="49">
        <v>193764</v>
      </c>
      <c r="D45" s="49">
        <v>199406</v>
      </c>
      <c r="E45" s="50">
        <f t="shared" si="0"/>
        <v>971.70596672116187</v>
      </c>
      <c r="F45" s="51">
        <f t="shared" si="1"/>
        <v>1029.1178959971926</v>
      </c>
      <c r="G45" s="52">
        <v>0.62729999999999997</v>
      </c>
      <c r="H45" s="12">
        <v>190.37346556506873</v>
      </c>
      <c r="I45" s="21">
        <v>34</v>
      </c>
      <c r="J45" s="11">
        <v>0.40781521645918584</v>
      </c>
      <c r="K45" s="21">
        <v>128.53555773040529</v>
      </c>
      <c r="L45" s="21">
        <f t="shared" si="2"/>
        <v>33</v>
      </c>
      <c r="M45" s="53">
        <v>0.55321145865374566</v>
      </c>
      <c r="N45" s="12">
        <v>174.97314699399499</v>
      </c>
      <c r="O45" s="54">
        <f t="shared" si="3"/>
        <v>34</v>
      </c>
      <c r="P45" s="55">
        <v>2.6860700000000001E-2</v>
      </c>
      <c r="Q45" s="56">
        <v>1.6839299999999998E-2</v>
      </c>
      <c r="R45" s="57">
        <v>3.6704399999999998E-2</v>
      </c>
      <c r="S45" s="58">
        <v>2.040854966162783E-2</v>
      </c>
      <c r="T45" s="58">
        <v>1.2358128095206099E-2</v>
      </c>
      <c r="U45" s="58">
        <v>2.84650920767603E-2</v>
      </c>
      <c r="V45" s="55">
        <v>2.5167262103778489E-2</v>
      </c>
      <c r="W45" s="56">
        <v>1.2950748867552399E-2</v>
      </c>
      <c r="X45" s="59">
        <v>3.54053581546604E-2</v>
      </c>
      <c r="Y45" s="24">
        <v>2.3353821754459117E-2</v>
      </c>
      <c r="Z45" s="24">
        <v>1.8683057403567294E-2</v>
      </c>
      <c r="AA45" s="24">
        <v>5.0184000000000006E-2</v>
      </c>
      <c r="AB45" s="12">
        <v>190.37346556506873</v>
      </c>
      <c r="AC45" s="12">
        <v>9.553701995917411</v>
      </c>
      <c r="AD45" s="12">
        <v>180.81976356915132</v>
      </c>
      <c r="AE45" s="60">
        <f t="shared" si="4"/>
        <v>1.9982567268166062E-2</v>
      </c>
      <c r="AF45" s="61">
        <f t="shared" si="5"/>
        <v>1.5986053814532851E-2</v>
      </c>
      <c r="AG45" s="3">
        <f t="shared" si="6"/>
        <v>3.2625217316734872E-2</v>
      </c>
      <c r="AH45" s="21">
        <v>128.53555773040529</v>
      </c>
      <c r="AI45" s="12">
        <f t="shared" si="7"/>
        <v>4.1935005038821931</v>
      </c>
      <c r="AJ45" s="62">
        <f t="shared" si="8"/>
        <v>124.3420572265231</v>
      </c>
      <c r="AK45" s="60">
        <f t="shared" si="9"/>
        <v>2.1981392190082102E-2</v>
      </c>
      <c r="AL45" s="63">
        <f t="shared" si="10"/>
        <v>1.758511375206568E-2</v>
      </c>
      <c r="AM45" s="3">
        <f t="shared" si="11"/>
        <v>4.4256916692299655E-2</v>
      </c>
      <c r="AN45" s="12">
        <f t="shared" si="12"/>
        <v>174.97314699399499</v>
      </c>
      <c r="AO45" s="12">
        <f t="shared" si="13"/>
        <v>7.7437719899027382</v>
      </c>
      <c r="AP45" s="62">
        <f t="shared" si="14"/>
        <v>167.22937500409225</v>
      </c>
      <c r="AQ45" s="5" t="s">
        <v>60</v>
      </c>
      <c r="AR45" s="5"/>
      <c r="AS45" s="5" t="s">
        <v>60</v>
      </c>
      <c r="AT45" s="64">
        <v>32.700000000000003</v>
      </c>
      <c r="AU45" s="65">
        <v>23.4</v>
      </c>
      <c r="AV45" s="66">
        <v>42.5</v>
      </c>
      <c r="AW45" s="67">
        <v>26.9</v>
      </c>
      <c r="AX45" s="68">
        <v>36.6</v>
      </c>
      <c r="AY45" s="69">
        <v>13.3</v>
      </c>
      <c r="AZ45" s="65">
        <v>36</v>
      </c>
      <c r="BA45" s="66">
        <v>20.2</v>
      </c>
      <c r="BB45" s="70">
        <v>46.5</v>
      </c>
      <c r="BC45" s="71">
        <v>56.8</v>
      </c>
      <c r="BD45" s="72">
        <v>28.9</v>
      </c>
      <c r="BE45" s="104">
        <v>91.5</v>
      </c>
      <c r="BF45" s="16">
        <v>2593.5</v>
      </c>
      <c r="BG45" s="12">
        <f t="shared" si="15"/>
        <v>13.384839289032017</v>
      </c>
      <c r="BH45" s="12">
        <v>218.75</v>
      </c>
      <c r="BI45" s="12">
        <f t="shared" si="16"/>
        <v>1.1289506822732809</v>
      </c>
      <c r="BJ45" s="17">
        <v>568</v>
      </c>
      <c r="BK45" s="75">
        <v>15</v>
      </c>
      <c r="BL45" s="75">
        <v>14.22992652662403</v>
      </c>
      <c r="BM45" s="75">
        <v>1.2002299701943346</v>
      </c>
      <c r="BN45" s="75">
        <f>VLOOKUP(A45,[1]Sheet6!$A$1:$D$49,2,FALSE)</f>
        <v>11620</v>
      </c>
      <c r="BO45" s="75">
        <v>10858</v>
      </c>
      <c r="BP45" s="75">
        <v>55</v>
      </c>
      <c r="BQ45" s="75">
        <v>3508</v>
      </c>
      <c r="BR45" s="75">
        <v>3563</v>
      </c>
      <c r="BS45" s="75">
        <v>1525</v>
      </c>
      <c r="BT45" s="76">
        <v>43.203589183945681</v>
      </c>
      <c r="BU45" s="76">
        <v>61.695161877046203</v>
      </c>
      <c r="BV45" s="76"/>
      <c r="BW45" s="76"/>
      <c r="BX45" s="76">
        <v>11933</v>
      </c>
      <c r="BY45" s="76">
        <v>12233</v>
      </c>
      <c r="BZ45" s="76">
        <v>73</v>
      </c>
      <c r="CA45" s="76">
        <v>2694</v>
      </c>
      <c r="CB45" s="76">
        <v>2767</v>
      </c>
      <c r="CC45" s="76">
        <v>4901</v>
      </c>
      <c r="CD45" s="76">
        <v>22.619144935829315</v>
      </c>
      <c r="CE45" s="76">
        <v>62.682906891195941</v>
      </c>
      <c r="CF45" s="75">
        <f t="shared" si="17"/>
        <v>12207</v>
      </c>
      <c r="CG45" s="2">
        <f t="shared" si="17"/>
        <v>11652</v>
      </c>
      <c r="CH45" s="2">
        <v>88</v>
      </c>
      <c r="CI45" s="2">
        <v>2057</v>
      </c>
      <c r="CJ45" s="75">
        <f t="shared" si="18"/>
        <v>2145</v>
      </c>
      <c r="CK45" s="2">
        <f>VLOOKUP(A45,'[1]KP 2021'!$A$1:$AK$51,37)</f>
        <v>4798</v>
      </c>
      <c r="CL45" s="77">
        <f t="shared" si="58"/>
        <v>0.18408856848609681</v>
      </c>
      <c r="CM45" s="77">
        <f t="shared" si="59"/>
        <v>0.59586337109509102</v>
      </c>
      <c r="CN45" s="17">
        <v>42256</v>
      </c>
      <c r="CO45" s="17">
        <v>23065</v>
      </c>
      <c r="CP45" s="17">
        <v>19191</v>
      </c>
      <c r="CQ45" s="12">
        <v>45.416035592578567</v>
      </c>
      <c r="CR45" s="78">
        <v>22.7</v>
      </c>
      <c r="CS45" s="79">
        <v>21.413180000000001</v>
      </c>
      <c r="CT45" s="79">
        <v>8.7721973838</v>
      </c>
      <c r="CU45" s="79">
        <v>18.980740000000001</v>
      </c>
      <c r="CV45" s="80">
        <v>13280</v>
      </c>
      <c r="CW45" s="80">
        <v>8247</v>
      </c>
      <c r="CX45" s="80">
        <v>8052</v>
      </c>
      <c r="CY45" s="81">
        <f t="shared" si="19"/>
        <v>60.632530120481931</v>
      </c>
      <c r="CZ45" s="80">
        <v>239.1280011904166</v>
      </c>
      <c r="DA45" s="80">
        <v>253</v>
      </c>
      <c r="DB45" s="80">
        <v>229</v>
      </c>
      <c r="DC45" s="80"/>
      <c r="DD45" s="80">
        <v>11933</v>
      </c>
      <c r="DE45" s="80">
        <v>12233</v>
      </c>
      <c r="DF45" s="80">
        <v>11159</v>
      </c>
      <c r="DG45" s="82">
        <f t="shared" si="20"/>
        <v>0.93513785301265395</v>
      </c>
      <c r="DH45" s="80">
        <v>181.4001619442206</v>
      </c>
      <c r="DI45" s="80">
        <v>218</v>
      </c>
      <c r="DJ45" s="80">
        <v>223</v>
      </c>
      <c r="DK45" s="80">
        <f t="shared" si="21"/>
        <v>1.2293263556653884</v>
      </c>
      <c r="DL45" s="81">
        <f t="shared" si="22"/>
        <v>95.764610944766886</v>
      </c>
      <c r="DM45" s="83">
        <v>12207</v>
      </c>
      <c r="DN45" s="84">
        <v>11652</v>
      </c>
      <c r="DO45" s="17">
        <v>10204</v>
      </c>
      <c r="DP45" s="85">
        <f t="shared" si="23"/>
        <v>0.83591381993937908</v>
      </c>
      <c r="DQ45" s="12">
        <v>219.32176739051445</v>
      </c>
      <c r="DR45" s="17">
        <v>176</v>
      </c>
      <c r="DS45" s="84">
        <v>179</v>
      </c>
      <c r="DT45" s="51">
        <f t="shared" si="24"/>
        <v>81.61524600578322</v>
      </c>
      <c r="DU45" s="51">
        <v>40248</v>
      </c>
      <c r="DV45" s="51">
        <f>VLOOKUP(A45,[2]Sheet1!$A$1:$F$49,6,FALSE)</f>
        <v>19173.047708814986</v>
      </c>
      <c r="DW45" s="51">
        <v>8118</v>
      </c>
      <c r="DX45" s="51">
        <v>100</v>
      </c>
      <c r="DY45" s="86">
        <f t="shared" si="25"/>
        <v>0.42340686380640857</v>
      </c>
      <c r="DZ45" s="87">
        <v>40248</v>
      </c>
      <c r="EA45" s="87">
        <f t="shared" si="60"/>
        <v>19173.047708814986</v>
      </c>
      <c r="EB45" s="87">
        <v>6854</v>
      </c>
      <c r="EC45" s="86">
        <v>1</v>
      </c>
      <c r="ED45" s="86">
        <f t="shared" si="26"/>
        <v>0.35748098602231143</v>
      </c>
      <c r="EE45" s="178">
        <f>VLOOKUP(A45,'[3]County 15 24 population'!$A$1:$J$50,10,FALSE)</f>
        <v>40248</v>
      </c>
      <c r="EF45" s="178">
        <v>19173.047708814986</v>
      </c>
      <c r="EG45" s="178">
        <v>6046</v>
      </c>
      <c r="EH45" s="12">
        <v>100</v>
      </c>
      <c r="EI45" s="12">
        <f t="shared" si="61"/>
        <v>31.533849452741393</v>
      </c>
      <c r="EJ45" s="184">
        <v>40919</v>
      </c>
      <c r="EK45" s="184">
        <v>13169.513629635978</v>
      </c>
      <c r="EL45" s="184">
        <v>3319</v>
      </c>
      <c r="EM45" s="21">
        <v>100</v>
      </c>
      <c r="EN45" s="88">
        <f t="shared" si="27"/>
        <v>0.2520214560187779</v>
      </c>
      <c r="EO45" s="89">
        <v>40919</v>
      </c>
      <c r="EP45" s="89">
        <v>13169.513629635978</v>
      </c>
      <c r="EQ45" s="172">
        <v>3408</v>
      </c>
      <c r="ER45" s="85">
        <v>1</v>
      </c>
      <c r="ES45" s="85">
        <f t="shared" si="28"/>
        <v>0.25877948843386417</v>
      </c>
      <c r="ET45" s="12">
        <v>40919</v>
      </c>
      <c r="EU45" s="12">
        <v>13169.513629635978</v>
      </c>
      <c r="EV45" s="178">
        <v>3058</v>
      </c>
      <c r="EW45" s="12">
        <v>100</v>
      </c>
      <c r="EX45" s="85">
        <f t="shared" si="62"/>
        <v>0.23220295646442388</v>
      </c>
      <c r="EY45" s="21">
        <v>2593.5</v>
      </c>
      <c r="EZ45" s="21">
        <v>3448</v>
      </c>
      <c r="FA45" s="21">
        <v>100</v>
      </c>
      <c r="FB45" s="21">
        <f t="shared" si="29"/>
        <v>132.9477540003856</v>
      </c>
      <c r="FC45" s="21">
        <f t="shared" si="30"/>
        <v>2593.5</v>
      </c>
      <c r="FD45" s="21">
        <f>VLOOKUP(A45,'[1]KP 2021'!$A$1:$O$51,6,FALSE)</f>
        <v>2542</v>
      </c>
      <c r="FE45" s="21">
        <v>100</v>
      </c>
      <c r="FF45" s="90">
        <f t="shared" si="31"/>
        <v>0.98014266435319064</v>
      </c>
      <c r="FG45" s="21">
        <v>2593.5</v>
      </c>
      <c r="FH45" s="179">
        <v>4085</v>
      </c>
      <c r="FI45" s="12">
        <v>100</v>
      </c>
      <c r="FJ45" s="92">
        <f t="shared" si="32"/>
        <v>1.575091575091575</v>
      </c>
      <c r="FK45" s="75">
        <v>218.75</v>
      </c>
      <c r="FL45" s="75">
        <v>1647</v>
      </c>
      <c r="FM45" s="75">
        <v>100</v>
      </c>
      <c r="FN45" s="92">
        <f t="shared" si="33"/>
        <v>7.5291428571428574</v>
      </c>
      <c r="FO45" s="76">
        <f t="shared" si="34"/>
        <v>218.75</v>
      </c>
      <c r="FP45" s="76">
        <f>VLOOKUP(A45,'[1]KP 2021'!$A$1:$O$51,15,FALSE)</f>
        <v>795</v>
      </c>
      <c r="FQ45" s="92">
        <v>1</v>
      </c>
      <c r="FR45" s="92">
        <f t="shared" si="35"/>
        <v>3.6342857142857143</v>
      </c>
      <c r="FS45" s="12">
        <v>218.75</v>
      </c>
      <c r="FT45" s="179">
        <v>1609</v>
      </c>
      <c r="FU45" s="93">
        <v>100</v>
      </c>
      <c r="FV45" s="92">
        <f t="shared" si="36"/>
        <v>7.3554285714285719</v>
      </c>
      <c r="FW45" s="75">
        <v>568</v>
      </c>
      <c r="FX45" s="75">
        <v>0</v>
      </c>
      <c r="FY45" s="75">
        <v>100</v>
      </c>
      <c r="FZ45" s="92">
        <f t="shared" si="37"/>
        <v>0</v>
      </c>
      <c r="GA45" s="94">
        <f t="shared" si="38"/>
        <v>568</v>
      </c>
      <c r="GB45" s="76">
        <f>VLOOKUP(A45,'[1]PWID 2021'!$A$1:$F$50,6,FALSE)</f>
        <v>0</v>
      </c>
      <c r="GC45" s="92">
        <v>1</v>
      </c>
      <c r="GD45" s="92">
        <f t="shared" si="39"/>
        <v>0</v>
      </c>
      <c r="GE45" s="17">
        <f>VLOOKUP(A45,'[4]KPSE post county TWG'!$A$4:$U$52,16,FALSE)</f>
        <v>568</v>
      </c>
      <c r="GF45" s="179">
        <v>0</v>
      </c>
      <c r="GG45" s="76">
        <v>100</v>
      </c>
      <c r="GH45" s="92">
        <f t="shared" si="75"/>
        <v>0</v>
      </c>
      <c r="GI45" s="75">
        <v>568</v>
      </c>
      <c r="GJ45" s="76">
        <v>0</v>
      </c>
      <c r="GK45" s="92">
        <v>1</v>
      </c>
      <c r="GL45" s="92">
        <f t="shared" si="40"/>
        <v>0</v>
      </c>
      <c r="GM45" s="76">
        <f t="shared" si="41"/>
        <v>568</v>
      </c>
      <c r="GN45" s="76">
        <v>0</v>
      </c>
      <c r="GO45" s="92">
        <v>1</v>
      </c>
      <c r="GP45" s="92">
        <f t="shared" si="42"/>
        <v>0</v>
      </c>
      <c r="GQ45" s="75">
        <v>568</v>
      </c>
      <c r="GR45" s="76">
        <v>0</v>
      </c>
      <c r="GS45" s="92">
        <v>1</v>
      </c>
      <c r="GT45" s="92">
        <f t="shared" si="43"/>
        <v>0</v>
      </c>
      <c r="GU45" s="76">
        <v>15</v>
      </c>
      <c r="GV45" s="17">
        <v>0</v>
      </c>
      <c r="GW45" s="25">
        <v>100</v>
      </c>
      <c r="GX45" s="95">
        <f t="shared" si="44"/>
        <v>0</v>
      </c>
      <c r="GY45" s="96"/>
      <c r="GZ45" s="96"/>
      <c r="HA45" s="96"/>
      <c r="HB45" s="96"/>
      <c r="HC45" s="76">
        <v>15</v>
      </c>
      <c r="HD45" s="4">
        <v>0</v>
      </c>
      <c r="HE45" s="25">
        <v>100</v>
      </c>
      <c r="HF45" s="96">
        <f>HD45/HC45</f>
        <v>0</v>
      </c>
      <c r="HG45" s="12">
        <v>8411</v>
      </c>
      <c r="HH45" s="17">
        <v>0</v>
      </c>
      <c r="HI45" s="17">
        <v>100</v>
      </c>
      <c r="HK45" s="85">
        <f t="shared" si="63"/>
        <v>0</v>
      </c>
      <c r="HL45" s="21">
        <v>8411</v>
      </c>
      <c r="HM45" s="21">
        <v>0</v>
      </c>
      <c r="HN45" s="12"/>
      <c r="HO45" s="21">
        <v>100</v>
      </c>
      <c r="HP45" s="90">
        <f t="shared" si="64"/>
        <v>0</v>
      </c>
      <c r="HQ45" s="173">
        <v>8411</v>
      </c>
      <c r="HR45" s="17">
        <v>0</v>
      </c>
      <c r="HS45" s="12"/>
      <c r="HT45" s="17">
        <v>100</v>
      </c>
      <c r="HU45" s="86">
        <f t="shared" si="65"/>
        <v>0</v>
      </c>
      <c r="HV45" s="12">
        <v>2593.5</v>
      </c>
      <c r="HW45" s="12">
        <v>311</v>
      </c>
      <c r="HX45" s="26">
        <f t="shared" si="45"/>
        <v>0.11991517254675149</v>
      </c>
      <c r="HY45" s="12">
        <v>218.75</v>
      </c>
      <c r="HZ45" s="12">
        <v>195</v>
      </c>
      <c r="IA45" s="26">
        <f t="shared" si="46"/>
        <v>0.89142857142857146</v>
      </c>
      <c r="IB45" s="12">
        <v>568</v>
      </c>
      <c r="IC45" s="12">
        <v>0</v>
      </c>
      <c r="ID45" s="26">
        <f t="shared" si="47"/>
        <v>0</v>
      </c>
      <c r="IE45" s="12">
        <v>15</v>
      </c>
      <c r="IF45" s="12"/>
      <c r="IG45" s="51"/>
      <c r="IH45" s="51">
        <f t="shared" si="48"/>
        <v>2593.5</v>
      </c>
      <c r="II45" s="51">
        <f>VLOOKUP(A45,'[1]Prep 2021'!$A$1:$H$50,2,FALSE)</f>
        <v>312</v>
      </c>
      <c r="IJ45" s="51"/>
      <c r="IK45" s="51">
        <f t="shared" si="49"/>
        <v>218.75</v>
      </c>
      <c r="IL45" s="51">
        <f>VLOOKUP(A45,'[1]Prep 2021'!$A$1:$H$50,3,FALSE)</f>
        <v>197</v>
      </c>
      <c r="IM45" s="51"/>
      <c r="IN45" s="51">
        <f t="shared" si="50"/>
        <v>568</v>
      </c>
      <c r="IO45" s="51" t="e">
        <f>VLOOKUP(A45,'[1]Prep 2021'!$A$1:$H$50,5,FALSE)</f>
        <v>#REF!</v>
      </c>
      <c r="IP45" s="51"/>
      <c r="IQ45" s="51"/>
      <c r="IR45" s="51"/>
      <c r="IS45" s="51"/>
      <c r="IT45" s="12">
        <v>2593.5</v>
      </c>
      <c r="IU45" s="17">
        <f>VLOOKUP(A45,'[1]Prep all counties'!$A$1:$M$50,8,FALSE)</f>
        <v>92</v>
      </c>
      <c r="IV45" s="12">
        <f>IU45/IT45*100</f>
        <v>3.5473298631193368</v>
      </c>
      <c r="IW45" s="12">
        <v>218.75</v>
      </c>
      <c r="IX45" s="17">
        <f>VLOOKUP(A45,'[1]Prep all counties'!$A$1:$M$50,10,FALSE)</f>
        <v>59</v>
      </c>
      <c r="IY45" s="12">
        <f>IX45/IW45*100</f>
        <v>26.971428571428575</v>
      </c>
      <c r="IZ45" s="12">
        <v>568</v>
      </c>
      <c r="JA45" s="17" t="e">
        <f>VLOOKUP(A45,'[1]Prep all counties'!$A$1:$M$50,11,FALSE)</f>
        <v>#REF!</v>
      </c>
      <c r="JB45" s="12" t="e">
        <f>JA45/IZ45*100</f>
        <v>#REF!</v>
      </c>
      <c r="JC45" s="21">
        <v>15</v>
      </c>
      <c r="JD45" s="97"/>
      <c r="JE45" s="51"/>
      <c r="JF45" s="51">
        <v>19173.047708814986</v>
      </c>
      <c r="JG45" s="51">
        <v>2</v>
      </c>
      <c r="JH45" s="96">
        <f t="shared" si="52"/>
        <v>1.0431309775964734E-4</v>
      </c>
      <c r="JI45" s="51">
        <f t="shared" si="53"/>
        <v>19173.047708814986</v>
      </c>
      <c r="JJ45" s="51">
        <f>VLOOKUP(A45,'[1]Prep 2021'!$A$1:$H$50,8,FALSE)</f>
        <v>25</v>
      </c>
      <c r="JK45" s="96"/>
      <c r="JL45" s="51">
        <v>19173.047708814986</v>
      </c>
      <c r="JM45" s="51">
        <f>VLOOKUP(A45,[1]PREP2!$A$1:$M$50,7,FALSE)</f>
        <v>27</v>
      </c>
      <c r="JN45" s="51"/>
      <c r="JO45" s="51">
        <v>75</v>
      </c>
      <c r="JP45" s="51">
        <v>170</v>
      </c>
      <c r="JQ45" s="51">
        <v>98</v>
      </c>
      <c r="JR45" s="51">
        <f t="shared" si="54"/>
        <v>583</v>
      </c>
      <c r="JS45" s="51" t="e">
        <f t="shared" si="66"/>
        <v>#REF!</v>
      </c>
      <c r="JT45" s="51" t="e">
        <f t="shared" si="55"/>
        <v>#REF!</v>
      </c>
      <c r="JU45" s="96">
        <v>0.87512826519842835</v>
      </c>
      <c r="JV45" s="96">
        <v>0.99957994959395124</v>
      </c>
      <c r="JW45" s="96">
        <v>0.92225801933043838</v>
      </c>
      <c r="JX45" s="26">
        <v>0.87512826519842835</v>
      </c>
      <c r="JY45" s="26">
        <v>0.874760667215287</v>
      </c>
      <c r="JZ45" s="98">
        <v>0.80675504033414347</v>
      </c>
      <c r="KA45" s="99">
        <v>0.89703815352550975</v>
      </c>
      <c r="KB45" s="100">
        <v>0.99947472094550227</v>
      </c>
      <c r="KC45" s="101">
        <v>93.9</v>
      </c>
      <c r="KD45" s="99">
        <f t="shared" si="56"/>
        <v>0.89703815352550975</v>
      </c>
      <c r="KE45" s="99">
        <v>1.2193892741023833</v>
      </c>
      <c r="KF45" s="99">
        <v>0.33132269331805658</v>
      </c>
      <c r="KG45" s="96">
        <v>0.88905645959290602</v>
      </c>
      <c r="KH45" s="59">
        <v>0.99947637125278177</v>
      </c>
      <c r="KI45" s="102">
        <v>93.7</v>
      </c>
      <c r="KJ45" s="26">
        <f t="shared" si="57"/>
        <v>0.88905645959290602</v>
      </c>
      <c r="KK45" s="26">
        <v>0.96195493675443444</v>
      </c>
      <c r="KL45" s="98">
        <v>0.9239051147636238</v>
      </c>
      <c r="KM45" s="103" t="s">
        <v>60</v>
      </c>
    </row>
    <row r="46" spans="1:299" x14ac:dyDescent="0.35">
      <c r="A46" s="14" t="s">
        <v>41</v>
      </c>
      <c r="B46" s="48">
        <v>990341</v>
      </c>
      <c r="C46" s="49">
        <v>489107</v>
      </c>
      <c r="D46" s="49">
        <v>501206</v>
      </c>
      <c r="E46" s="50">
        <f t="shared" si="0"/>
        <v>975.86022513696969</v>
      </c>
      <c r="F46" s="51">
        <f t="shared" si="1"/>
        <v>1024.7369185065845</v>
      </c>
      <c r="G46" s="52">
        <v>1.1342000000000001</v>
      </c>
      <c r="H46" s="12">
        <v>793.78961140402293</v>
      </c>
      <c r="I46" s="21">
        <v>16</v>
      </c>
      <c r="J46" s="11">
        <v>1.0256639954774862</v>
      </c>
      <c r="K46" s="21">
        <v>696.04253828893218</v>
      </c>
      <c r="L46" s="21">
        <f t="shared" si="2"/>
        <v>10</v>
      </c>
      <c r="M46" s="53">
        <v>0.99345155517409445</v>
      </c>
      <c r="N46" s="12">
        <v>708.9615561390699</v>
      </c>
      <c r="O46" s="54">
        <f t="shared" si="3"/>
        <v>14</v>
      </c>
      <c r="P46" s="55">
        <v>4.0672399999999997E-2</v>
      </c>
      <c r="Q46" s="56">
        <v>2.61126E-2</v>
      </c>
      <c r="R46" s="57">
        <v>5.4869399999999999E-2</v>
      </c>
      <c r="S46" s="58">
        <v>3.4641346988250298E-2</v>
      </c>
      <c r="T46" s="58">
        <v>2.3986929567414699E-2</v>
      </c>
      <c r="U46" s="58">
        <v>4.5321290845626701E-2</v>
      </c>
      <c r="V46" s="55">
        <v>3.3894824042062892E-2</v>
      </c>
      <c r="W46" s="56">
        <v>2.10309812979931E-2</v>
      </c>
      <c r="X46" s="59">
        <v>4.49456676373114E-2</v>
      </c>
      <c r="Y46" s="24">
        <v>2.7886232432804556E-2</v>
      </c>
      <c r="Z46" s="24">
        <v>2.2308985946243646E-2</v>
      </c>
      <c r="AA46" s="24">
        <v>9.0735999999999997E-2</v>
      </c>
      <c r="AB46" s="12">
        <v>793.78961140402293</v>
      </c>
      <c r="AC46" s="12">
        <v>72.025294180355417</v>
      </c>
      <c r="AD46" s="12">
        <v>721.76431722366749</v>
      </c>
      <c r="AE46" s="60">
        <f t="shared" si="4"/>
        <v>2.9608086424161639E-2</v>
      </c>
      <c r="AF46" s="61">
        <f t="shared" si="5"/>
        <v>2.368646913932931E-2</v>
      </c>
      <c r="AG46" s="3">
        <f t="shared" si="6"/>
        <v>8.2053119638198904E-2</v>
      </c>
      <c r="AH46" s="21">
        <v>696.04253828893218</v>
      </c>
      <c r="AI46" s="12">
        <f t="shared" si="7"/>
        <v>57.112461667497392</v>
      </c>
      <c r="AJ46" s="62">
        <f t="shared" si="8"/>
        <v>638.93007662143475</v>
      </c>
      <c r="AK46" s="60">
        <f t="shared" si="9"/>
        <v>2.9309830726403484E-2</v>
      </c>
      <c r="AL46" s="63">
        <f t="shared" si="10"/>
        <v>2.3447864581122788E-2</v>
      </c>
      <c r="AM46" s="3">
        <f t="shared" si="11"/>
        <v>7.9476124413927554E-2</v>
      </c>
      <c r="AN46" s="12">
        <f t="shared" si="12"/>
        <v>708.9615561390699</v>
      </c>
      <c r="AO46" s="12">
        <f t="shared" si="13"/>
        <v>56.3455168404004</v>
      </c>
      <c r="AP46" s="62">
        <f t="shared" si="14"/>
        <v>652.61603929866953</v>
      </c>
      <c r="AQ46" s="5" t="s">
        <v>62</v>
      </c>
      <c r="AR46" s="5"/>
      <c r="AS46" s="5" t="s">
        <v>62</v>
      </c>
      <c r="AT46" s="64">
        <v>37.5</v>
      </c>
      <c r="AU46" s="65">
        <v>29.6</v>
      </c>
      <c r="AV46" s="66">
        <v>44.6</v>
      </c>
      <c r="AW46" s="67">
        <v>23</v>
      </c>
      <c r="AX46" s="68" t="s">
        <v>277</v>
      </c>
      <c r="AY46" s="69">
        <v>12.7</v>
      </c>
      <c r="AZ46" s="65">
        <v>46.9</v>
      </c>
      <c r="BA46" s="66">
        <v>26.5</v>
      </c>
      <c r="BB46" s="70">
        <v>56.7</v>
      </c>
      <c r="BC46" s="71" t="s">
        <v>278</v>
      </c>
      <c r="BD46" s="72" t="s">
        <v>279</v>
      </c>
      <c r="BE46" s="104">
        <v>97.8</v>
      </c>
      <c r="BF46" s="16">
        <v>3147</v>
      </c>
      <c r="BG46" s="12">
        <f t="shared" si="15"/>
        <v>6.434174935136892</v>
      </c>
      <c r="BH46" s="12">
        <v>1114</v>
      </c>
      <c r="BI46" s="12">
        <f t="shared" si="16"/>
        <v>2.2776202344272316</v>
      </c>
      <c r="BJ46" s="17">
        <v>180</v>
      </c>
      <c r="BK46" s="75">
        <v>0.5</v>
      </c>
      <c r="BL46" s="75">
        <v>8.00778721672636</v>
      </c>
      <c r="BM46" s="75">
        <v>2.834659980754104</v>
      </c>
      <c r="BN46" s="75">
        <f>VLOOKUP(A46,[1]Sheet6!$A$1:$D$49,2,FALSE)</f>
        <v>31632</v>
      </c>
      <c r="BO46" s="75">
        <v>28239</v>
      </c>
      <c r="BP46" s="75">
        <v>201</v>
      </c>
      <c r="BQ46" s="75">
        <v>11348</v>
      </c>
      <c r="BR46" s="75">
        <v>11601</v>
      </c>
      <c r="BS46" s="75">
        <v>1981</v>
      </c>
      <c r="BT46" s="76">
        <v>41.766273041474655</v>
      </c>
      <c r="BU46" s="76">
        <v>48.898329493087559</v>
      </c>
      <c r="BV46" s="76"/>
      <c r="BW46" s="76"/>
      <c r="BX46" s="76">
        <v>32553</v>
      </c>
      <c r="BY46" s="76">
        <v>28022</v>
      </c>
      <c r="BZ46" s="76">
        <v>203</v>
      </c>
      <c r="CA46" s="76">
        <v>7210</v>
      </c>
      <c r="CB46" s="76">
        <v>7413</v>
      </c>
      <c r="CC46" s="76">
        <v>8572</v>
      </c>
      <c r="CD46" s="76">
        <v>26.454214545714084</v>
      </c>
      <c r="CE46" s="76">
        <v>57.044465063164651</v>
      </c>
      <c r="CF46" s="75">
        <f t="shared" si="17"/>
        <v>33554</v>
      </c>
      <c r="CG46" s="2">
        <f t="shared" si="17"/>
        <v>27998</v>
      </c>
      <c r="CH46" s="2">
        <v>124</v>
      </c>
      <c r="CI46" s="2">
        <v>5889</v>
      </c>
      <c r="CJ46" s="75">
        <f t="shared" si="18"/>
        <v>6013</v>
      </c>
      <c r="CK46" s="2">
        <f>VLOOKUP(A46,'[1]KP 2021'!$A$1:$AK$51,37)</f>
        <v>9744</v>
      </c>
      <c r="CL46" s="77">
        <f t="shared" si="58"/>
        <v>0.21476534038145581</v>
      </c>
      <c r="CM46" s="77">
        <f t="shared" si="59"/>
        <v>0.56279019929995</v>
      </c>
      <c r="CN46" s="17">
        <v>108075</v>
      </c>
      <c r="CO46" s="17">
        <v>43302</v>
      </c>
      <c r="CP46" s="17">
        <v>64773</v>
      </c>
      <c r="CQ46" s="12">
        <v>59.933379597501734</v>
      </c>
      <c r="CR46" s="78">
        <v>25</v>
      </c>
      <c r="CS46" s="105">
        <v>23.7103</v>
      </c>
      <c r="CT46" s="79">
        <v>10.302181233000001</v>
      </c>
      <c r="CU46" s="79">
        <v>19.425700000000003</v>
      </c>
      <c r="CV46" s="80">
        <v>31632</v>
      </c>
      <c r="CW46" s="80">
        <v>27776</v>
      </c>
      <c r="CX46" s="80">
        <v>27239</v>
      </c>
      <c r="CY46" s="81">
        <f t="shared" si="19"/>
        <v>86.112164896307547</v>
      </c>
      <c r="CZ46" s="80">
        <v>1055</v>
      </c>
      <c r="DA46" s="80">
        <v>888</v>
      </c>
      <c r="DB46" s="80">
        <v>872</v>
      </c>
      <c r="DC46" s="80"/>
      <c r="DD46" s="80">
        <v>32553</v>
      </c>
      <c r="DE46" s="80">
        <v>28022</v>
      </c>
      <c r="DF46" s="80">
        <v>28149</v>
      </c>
      <c r="DG46" s="82">
        <f t="shared" si="20"/>
        <v>0.86471292968390012</v>
      </c>
      <c r="DH46" s="80">
        <v>880.99050777691809</v>
      </c>
      <c r="DI46" s="80">
        <v>768</v>
      </c>
      <c r="DJ46" s="80">
        <v>765</v>
      </c>
      <c r="DK46" s="80">
        <f t="shared" si="21"/>
        <v>0.86834079737180447</v>
      </c>
      <c r="DL46" s="81">
        <f t="shared" si="22"/>
        <v>82.654028436018962</v>
      </c>
      <c r="DM46" s="83">
        <v>33554</v>
      </c>
      <c r="DN46" s="84">
        <v>27998</v>
      </c>
      <c r="DO46" s="17">
        <v>26528</v>
      </c>
      <c r="DP46" s="85">
        <f t="shared" si="23"/>
        <v>0.79060618704178343</v>
      </c>
      <c r="DQ46" s="12">
        <v>884.934108946837</v>
      </c>
      <c r="DR46" s="17">
        <v>763</v>
      </c>
      <c r="DS46" s="84">
        <v>761</v>
      </c>
      <c r="DT46" s="107">
        <f t="shared" si="24"/>
        <v>85.995103172785221</v>
      </c>
      <c r="DU46" s="51">
        <v>112427</v>
      </c>
      <c r="DV46" s="51">
        <f>VLOOKUP(A46,[2]Sheet1!$A$1:$F$49,6,FALSE)</f>
        <v>57094.252181591284</v>
      </c>
      <c r="DW46" s="51">
        <v>9704</v>
      </c>
      <c r="DX46" s="107">
        <v>100</v>
      </c>
      <c r="DY46" s="86">
        <f t="shared" si="25"/>
        <v>0.16996456962315429</v>
      </c>
      <c r="DZ46" s="87">
        <v>112427</v>
      </c>
      <c r="EA46" s="87">
        <f t="shared" si="60"/>
        <v>57094.252181591284</v>
      </c>
      <c r="EB46" s="87">
        <v>6516</v>
      </c>
      <c r="EC46" s="86">
        <v>1</v>
      </c>
      <c r="ED46" s="86">
        <f t="shared" si="26"/>
        <v>0.11412707498603393</v>
      </c>
      <c r="EE46" s="178">
        <f>VLOOKUP(A46,'[3]County 15 24 population'!$A$1:$J$50,10,FALSE)</f>
        <v>112427</v>
      </c>
      <c r="EF46" s="178">
        <v>57094.252181591284</v>
      </c>
      <c r="EG46" s="178">
        <v>4031</v>
      </c>
      <c r="EH46" s="12">
        <v>100</v>
      </c>
      <c r="EI46" s="12">
        <f t="shared" si="61"/>
        <v>7.0602553601703919</v>
      </c>
      <c r="EJ46" s="184">
        <v>114584</v>
      </c>
      <c r="EK46" s="184">
        <v>43982.029824466692</v>
      </c>
      <c r="EL46" s="184">
        <v>5835</v>
      </c>
      <c r="EM46" s="21">
        <v>100</v>
      </c>
      <c r="EN46" s="88">
        <f t="shared" si="27"/>
        <v>0.13266781963651111</v>
      </c>
      <c r="EO46" s="89">
        <v>114584</v>
      </c>
      <c r="EP46" s="89">
        <v>43982.029824466692</v>
      </c>
      <c r="EQ46" s="172">
        <v>4374</v>
      </c>
      <c r="ER46" s="85">
        <v>1</v>
      </c>
      <c r="ES46" s="85">
        <f t="shared" si="28"/>
        <v>9.9449707470454091E-2</v>
      </c>
      <c r="ET46" s="12">
        <v>114584</v>
      </c>
      <c r="EU46" s="12">
        <v>43982.029824466692</v>
      </c>
      <c r="EV46" s="178">
        <v>2569</v>
      </c>
      <c r="EW46" s="12">
        <v>100</v>
      </c>
      <c r="EX46" s="85">
        <f t="shared" si="62"/>
        <v>5.8410219133881246E-2</v>
      </c>
      <c r="EY46" s="21">
        <v>3147</v>
      </c>
      <c r="EZ46" s="21">
        <v>2020</v>
      </c>
      <c r="FA46" s="21">
        <v>100</v>
      </c>
      <c r="FB46" s="21">
        <f t="shared" si="29"/>
        <v>64.188115665713369</v>
      </c>
      <c r="FC46" s="21">
        <f t="shared" si="30"/>
        <v>3147</v>
      </c>
      <c r="FD46" s="21">
        <f>VLOOKUP(A46,'[1]KP 2021'!$A$1:$O$51,6,FALSE)</f>
        <v>2213</v>
      </c>
      <c r="FE46" s="21">
        <v>100</v>
      </c>
      <c r="FF46" s="90">
        <f t="shared" si="31"/>
        <v>0.70320940578328572</v>
      </c>
      <c r="FG46" s="21">
        <v>3147</v>
      </c>
      <c r="FH46" s="179">
        <v>3321</v>
      </c>
      <c r="FI46" s="12">
        <v>100</v>
      </c>
      <c r="FJ46" s="92">
        <f t="shared" si="32"/>
        <v>1.0552907530981888</v>
      </c>
      <c r="FK46" s="75">
        <v>1114</v>
      </c>
      <c r="FL46" s="75">
        <v>890</v>
      </c>
      <c r="FM46" s="75">
        <v>100</v>
      </c>
      <c r="FN46" s="92">
        <f t="shared" si="33"/>
        <v>0.79892280071813282</v>
      </c>
      <c r="FO46" s="76">
        <f t="shared" si="34"/>
        <v>1114</v>
      </c>
      <c r="FP46" s="76">
        <f>VLOOKUP(A46,'[1]KP 2021'!$A$1:$O$51,15,FALSE)</f>
        <v>914</v>
      </c>
      <c r="FQ46" s="92">
        <v>1</v>
      </c>
      <c r="FR46" s="92">
        <f t="shared" si="35"/>
        <v>0.82046678635547576</v>
      </c>
      <c r="FS46" s="12">
        <v>1114</v>
      </c>
      <c r="FT46" s="179">
        <v>1063</v>
      </c>
      <c r="FU46" s="93">
        <v>100</v>
      </c>
      <c r="FV46" s="92">
        <f t="shared" si="36"/>
        <v>0.95421903052064627</v>
      </c>
      <c r="FW46" s="75">
        <v>180</v>
      </c>
      <c r="FX46" s="75">
        <v>0</v>
      </c>
      <c r="FY46" s="75">
        <v>100</v>
      </c>
      <c r="FZ46" s="92">
        <f t="shared" si="37"/>
        <v>0</v>
      </c>
      <c r="GA46" s="94">
        <f t="shared" si="38"/>
        <v>180</v>
      </c>
      <c r="GB46" s="76">
        <f>VLOOKUP(A46,'[1]PWID 2021'!$A$1:$F$50,6,FALSE)</f>
        <v>0</v>
      </c>
      <c r="GC46" s="92">
        <v>1</v>
      </c>
      <c r="GD46" s="92">
        <f t="shared" si="39"/>
        <v>0</v>
      </c>
      <c r="GE46" s="17">
        <f>VLOOKUP(A46,'[4]KPSE post county TWG'!$A$4:$U$52,16,FALSE)</f>
        <v>180</v>
      </c>
      <c r="GF46" s="179">
        <v>27</v>
      </c>
      <c r="GG46" s="76">
        <v>100</v>
      </c>
      <c r="GH46" s="92">
        <f t="shared" si="75"/>
        <v>0.15</v>
      </c>
      <c r="GI46" s="75">
        <v>180</v>
      </c>
      <c r="GJ46" s="76">
        <v>0</v>
      </c>
      <c r="GK46" s="92">
        <v>1</v>
      </c>
      <c r="GL46" s="92">
        <f t="shared" si="40"/>
        <v>0</v>
      </c>
      <c r="GM46" s="76">
        <f t="shared" si="41"/>
        <v>180</v>
      </c>
      <c r="GN46" s="76">
        <v>0</v>
      </c>
      <c r="GO46" s="92">
        <v>1</v>
      </c>
      <c r="GP46" s="92">
        <f t="shared" si="42"/>
        <v>0</v>
      </c>
      <c r="GQ46" s="75">
        <v>180</v>
      </c>
      <c r="GR46" s="76">
        <v>0</v>
      </c>
      <c r="GS46" s="92">
        <v>1</v>
      </c>
      <c r="GT46" s="92">
        <f t="shared" si="43"/>
        <v>0</v>
      </c>
      <c r="GU46" s="76">
        <v>0.5</v>
      </c>
      <c r="GV46" s="17">
        <v>0</v>
      </c>
      <c r="GW46" s="25">
        <v>100</v>
      </c>
      <c r="GX46" s="95">
        <f t="shared" si="44"/>
        <v>0</v>
      </c>
      <c r="GY46" s="96"/>
      <c r="GZ46" s="96"/>
      <c r="HA46" s="96"/>
      <c r="HB46" s="96"/>
      <c r="HC46" s="76">
        <v>0.5</v>
      </c>
      <c r="HD46" s="4">
        <v>0</v>
      </c>
      <c r="HE46" s="25">
        <v>100</v>
      </c>
      <c r="HF46" s="96">
        <f>HD46/HC46</f>
        <v>0</v>
      </c>
      <c r="HG46" s="12">
        <v>6456</v>
      </c>
      <c r="HH46" s="17">
        <v>31</v>
      </c>
      <c r="HI46" s="17">
        <v>100</v>
      </c>
      <c r="HK46" s="85">
        <f t="shared" si="63"/>
        <v>4.8017348203221811E-3</v>
      </c>
      <c r="HL46" s="21">
        <v>6456</v>
      </c>
      <c r="HM46" s="21">
        <v>31</v>
      </c>
      <c r="HN46" s="12"/>
      <c r="HO46" s="21">
        <v>100</v>
      </c>
      <c r="HP46" s="90">
        <f t="shared" si="64"/>
        <v>4.8017348203221811E-3</v>
      </c>
      <c r="HQ46" s="173">
        <v>6456</v>
      </c>
      <c r="HR46" s="17">
        <v>72</v>
      </c>
      <c r="HS46" s="12"/>
      <c r="HT46" s="17">
        <v>100</v>
      </c>
      <c r="HU46" s="86">
        <f t="shared" si="65"/>
        <v>1.1152416356877323E-2</v>
      </c>
      <c r="HV46" s="12">
        <v>3147</v>
      </c>
      <c r="HW46" s="12">
        <v>228</v>
      </c>
      <c r="HX46" s="26">
        <f t="shared" si="45"/>
        <v>7.2449952335557677E-2</v>
      </c>
      <c r="HY46" s="12">
        <v>1114</v>
      </c>
      <c r="HZ46" s="12">
        <v>9</v>
      </c>
      <c r="IA46" s="26">
        <f t="shared" si="46"/>
        <v>8.0789946140035901E-3</v>
      </c>
      <c r="IB46" s="12">
        <v>180</v>
      </c>
      <c r="IC46" s="12">
        <v>0</v>
      </c>
      <c r="ID46" s="26">
        <f t="shared" si="47"/>
        <v>0</v>
      </c>
      <c r="IE46" s="12">
        <v>0.5</v>
      </c>
      <c r="IF46" s="12"/>
      <c r="IG46" s="51"/>
      <c r="IH46" s="51">
        <f t="shared" si="48"/>
        <v>3147</v>
      </c>
      <c r="II46" s="51">
        <f>VLOOKUP(A46,'[1]Prep 2021'!$A$1:$H$50,2,FALSE)</f>
        <v>228</v>
      </c>
      <c r="IJ46" s="51"/>
      <c r="IK46" s="51">
        <f t="shared" si="49"/>
        <v>1114</v>
      </c>
      <c r="IL46" s="51">
        <f>VLOOKUP(A46,'[1]Prep 2021'!$A$1:$H$50,3,FALSE)</f>
        <v>9</v>
      </c>
      <c r="IM46" s="51"/>
      <c r="IN46" s="51">
        <f t="shared" si="50"/>
        <v>180</v>
      </c>
      <c r="IO46" s="51" t="e">
        <f>VLOOKUP(A46,'[1]Prep 2021'!$A$1:$H$50,5,FALSE)</f>
        <v>#REF!</v>
      </c>
      <c r="IP46" s="51"/>
      <c r="IQ46" s="51"/>
      <c r="IR46" s="51"/>
      <c r="IS46" s="51"/>
      <c r="IT46" s="12">
        <v>3147</v>
      </c>
      <c r="IU46" s="17">
        <f>VLOOKUP(A46,'[1]Prep all counties'!$A$1:$M$50,8,FALSE)</f>
        <v>269</v>
      </c>
      <c r="IV46" s="12">
        <f>IU46/IT46*100</f>
        <v>8.5478233238004453</v>
      </c>
      <c r="IW46" s="12">
        <v>1114</v>
      </c>
      <c r="IX46" s="17">
        <f>VLOOKUP(A46,'[1]Prep all counties'!$A$1:$M$50,10,FALSE)</f>
        <v>78</v>
      </c>
      <c r="IY46" s="12">
        <f>IX46/IW46*100</f>
        <v>7.0017953321364459</v>
      </c>
      <c r="IZ46" s="12">
        <v>180</v>
      </c>
      <c r="JA46" s="17">
        <f>VLOOKUP(A46,'[1]Prep all counties'!$A$1:$M$50,11,FALSE)</f>
        <v>9</v>
      </c>
      <c r="JB46" s="12">
        <f>JA46/IZ46*100</f>
        <v>5</v>
      </c>
      <c r="JC46" s="21">
        <v>0.5</v>
      </c>
      <c r="JD46" s="97"/>
      <c r="JE46" s="51"/>
      <c r="JF46" s="51">
        <v>57094.252181591284</v>
      </c>
      <c r="JG46" s="51"/>
      <c r="JH46" s="96">
        <f t="shared" si="52"/>
        <v>0</v>
      </c>
      <c r="JI46" s="51">
        <f t="shared" si="53"/>
        <v>57094.252181591284</v>
      </c>
      <c r="JJ46" s="51">
        <f>VLOOKUP(A46,'[1]Prep 2021'!$A$1:$H$50,8,FALSE)</f>
        <v>71</v>
      </c>
      <c r="JK46" s="96"/>
      <c r="JL46" s="51">
        <v>57094.252181591284</v>
      </c>
      <c r="JM46" s="51">
        <f>VLOOKUP(A46,[1]PREP2!$A$1:$M$50,7,FALSE)</f>
        <v>88</v>
      </c>
      <c r="JN46" s="51"/>
      <c r="JO46" s="51">
        <v>38</v>
      </c>
      <c r="JP46" s="51">
        <v>344</v>
      </c>
      <c r="JQ46" s="51">
        <v>255</v>
      </c>
      <c r="JR46" s="51">
        <f t="shared" si="54"/>
        <v>275</v>
      </c>
      <c r="JS46" s="51" t="e">
        <f t="shared" si="66"/>
        <v>#REF!</v>
      </c>
      <c r="JT46" s="51">
        <f t="shared" si="55"/>
        <v>699</v>
      </c>
      <c r="JU46" s="96">
        <v>0.58273502568687952</v>
      </c>
      <c r="JV46" s="96">
        <v>0.9996270743986575</v>
      </c>
      <c r="JW46" s="96">
        <v>0.99322265746440341</v>
      </c>
      <c r="JX46" s="26">
        <v>0.58273502568687952</v>
      </c>
      <c r="JY46" s="26">
        <v>0.58251770887700183</v>
      </c>
      <c r="JZ46" s="98">
        <v>0.57856978683089144</v>
      </c>
      <c r="KA46" s="99">
        <v>0.90282465347728469</v>
      </c>
      <c r="KB46" s="100">
        <v>0.99901357781130329</v>
      </c>
      <c r="KC46" s="101">
        <v>94.5</v>
      </c>
      <c r="KD46" s="99">
        <f t="shared" si="56"/>
        <v>0.90282465347728469</v>
      </c>
      <c r="KE46" s="99">
        <v>0.7233857275830069</v>
      </c>
      <c r="KF46" s="99">
        <v>0.1444082445084971</v>
      </c>
      <c r="KG46" s="96">
        <v>0.87963864632309918</v>
      </c>
      <c r="KH46" s="59">
        <v>0.99915938130464022</v>
      </c>
      <c r="KI46" s="102">
        <v>94.4</v>
      </c>
      <c r="KJ46" s="26">
        <f t="shared" si="57"/>
        <v>0.87963864632309918</v>
      </c>
      <c r="KK46" s="26">
        <v>0.72891937263740025</v>
      </c>
      <c r="KL46" s="98">
        <v>0.63807530701396076</v>
      </c>
      <c r="KM46" s="103" t="s">
        <v>60</v>
      </c>
    </row>
    <row r="47" spans="1:299" x14ac:dyDescent="0.35">
      <c r="A47" s="14" t="s">
        <v>42</v>
      </c>
      <c r="B47" s="48">
        <v>926976</v>
      </c>
      <c r="C47" s="49">
        <v>478087</v>
      </c>
      <c r="D47" s="49">
        <v>448868</v>
      </c>
      <c r="E47" s="50">
        <f t="shared" si="0"/>
        <v>1065.0948608499605</v>
      </c>
      <c r="F47" s="51">
        <f t="shared" si="1"/>
        <v>938.88350865009932</v>
      </c>
      <c r="G47" s="52">
        <v>0.98750000000000004</v>
      </c>
      <c r="H47" s="12">
        <v>645.03328112596455</v>
      </c>
      <c r="I47" s="21">
        <v>19</v>
      </c>
      <c r="J47" s="11">
        <v>0.67118882116238399</v>
      </c>
      <c r="K47" s="21">
        <v>417.53679983026615</v>
      </c>
      <c r="L47" s="21">
        <f t="shared" si="2"/>
        <v>23</v>
      </c>
      <c r="M47" s="53">
        <v>1.0115271688931196</v>
      </c>
      <c r="N47" s="12">
        <v>665.2256690715385</v>
      </c>
      <c r="O47" s="54">
        <f t="shared" si="3"/>
        <v>12</v>
      </c>
      <c r="P47" s="55">
        <v>2.99701E-2</v>
      </c>
      <c r="Q47" s="56">
        <v>2.5533899999999998E-2</v>
      </c>
      <c r="R47" s="57">
        <v>3.4689999999999999E-2</v>
      </c>
      <c r="S47" s="58">
        <v>2.2070011295928442E-2</v>
      </c>
      <c r="T47" s="58">
        <v>1.6089256231323401E-2</v>
      </c>
      <c r="U47" s="58">
        <v>2.8664386261993899E-2</v>
      </c>
      <c r="V47" s="55">
        <v>3.0974368733212042E-2</v>
      </c>
      <c r="W47" s="56">
        <v>1.88805152802238E-2</v>
      </c>
      <c r="X47" s="59">
        <v>4.2527611877135503E-2</v>
      </c>
      <c r="Y47" s="24">
        <v>3.2949506341320191E-2</v>
      </c>
      <c r="Z47" s="24">
        <v>2.6359605073056153E-2</v>
      </c>
      <c r="AA47" s="24">
        <v>7.9000000000000029E-2</v>
      </c>
      <c r="AB47" s="12">
        <v>645.03328112596455</v>
      </c>
      <c r="AC47" s="12">
        <v>50.957629208951218</v>
      </c>
      <c r="AD47" s="12">
        <v>594.07565191701337</v>
      </c>
      <c r="AE47" s="60">
        <f t="shared" si="4"/>
        <v>3.0411802339503441E-2</v>
      </c>
      <c r="AF47" s="61">
        <f t="shared" si="5"/>
        <v>2.4329441871602752E-2</v>
      </c>
      <c r="AG47" s="3">
        <f t="shared" si="6"/>
        <v>5.3695105692990713E-2</v>
      </c>
      <c r="AH47" s="21">
        <v>417.53679983026615</v>
      </c>
      <c r="AI47" s="12">
        <f t="shared" si="7"/>
        <v>22.419682597599248</v>
      </c>
      <c r="AJ47" s="62">
        <f t="shared" si="8"/>
        <v>395.11711723266689</v>
      </c>
      <c r="AK47" s="60">
        <f t="shared" si="9"/>
        <v>3.2656909898813105E-2</v>
      </c>
      <c r="AL47" s="63">
        <f t="shared" si="10"/>
        <v>2.6125527919050484E-2</v>
      </c>
      <c r="AM47" s="3">
        <f t="shared" si="11"/>
        <v>8.0922173511449563E-2</v>
      </c>
      <c r="AN47" s="12">
        <f t="shared" si="12"/>
        <v>665.2256690715385</v>
      </c>
      <c r="AO47" s="12">
        <f t="shared" si="13"/>
        <v>53.831507016877168</v>
      </c>
      <c r="AP47" s="62">
        <f t="shared" si="14"/>
        <v>611.39416205466136</v>
      </c>
      <c r="AQ47" s="5" t="s">
        <v>62</v>
      </c>
      <c r="AR47" s="5"/>
      <c r="AS47" s="5" t="s">
        <v>62</v>
      </c>
      <c r="AT47" s="64">
        <v>53.9</v>
      </c>
      <c r="AU47" s="65">
        <v>49.7</v>
      </c>
      <c r="AV47" s="66">
        <v>57.6</v>
      </c>
      <c r="AW47" s="67">
        <v>24.9</v>
      </c>
      <c r="AX47" s="68">
        <v>34.700000000000003</v>
      </c>
      <c r="AY47" s="69">
        <v>14.2</v>
      </c>
      <c r="AZ47" s="65">
        <v>38.1</v>
      </c>
      <c r="BA47" s="66">
        <v>17.8</v>
      </c>
      <c r="BB47" s="70">
        <v>43.5</v>
      </c>
      <c r="BC47" s="71" t="s">
        <v>280</v>
      </c>
      <c r="BD47" s="72" t="s">
        <v>247</v>
      </c>
      <c r="BE47" s="104">
        <v>56.4</v>
      </c>
      <c r="BF47" s="16">
        <v>3722</v>
      </c>
      <c r="BG47" s="12">
        <f t="shared" si="15"/>
        <v>7.785193908221725</v>
      </c>
      <c r="BH47" s="12">
        <v>515</v>
      </c>
      <c r="BI47" s="12">
        <f t="shared" si="16"/>
        <v>1.077209796543307</v>
      </c>
      <c r="BJ47" s="17">
        <v>609</v>
      </c>
      <c r="BK47" s="75">
        <v>173</v>
      </c>
      <c r="BL47" s="75">
        <v>9.9101432703250847</v>
      </c>
      <c r="BM47" s="75">
        <v>1.3712315379412732</v>
      </c>
      <c r="BN47" s="75">
        <f>VLOOKUP(A47,[1]Sheet6!$A$1:$D$49,2,FALSE)</f>
        <v>40465</v>
      </c>
      <c r="BO47" s="75">
        <v>40382</v>
      </c>
      <c r="BP47" s="75">
        <v>450</v>
      </c>
      <c r="BQ47" s="75">
        <v>8000</v>
      </c>
      <c r="BR47" s="75">
        <v>8450</v>
      </c>
      <c r="BS47" s="75">
        <v>2055</v>
      </c>
      <c r="BT47" s="76">
        <v>28.03676299810876</v>
      </c>
      <c r="BU47" s="76">
        <v>34.855171040844091</v>
      </c>
      <c r="BV47" s="76"/>
      <c r="BW47" s="76"/>
      <c r="BX47" s="76">
        <v>42055</v>
      </c>
      <c r="BY47" s="76">
        <v>41784</v>
      </c>
      <c r="BZ47" s="76">
        <v>403</v>
      </c>
      <c r="CA47" s="76">
        <v>6570</v>
      </c>
      <c r="CB47" s="76">
        <v>6973</v>
      </c>
      <c r="CC47" s="76">
        <v>9745</v>
      </c>
      <c r="CD47" s="76">
        <v>16.688206011870573</v>
      </c>
      <c r="CE47" s="76">
        <v>40.01053034654413</v>
      </c>
      <c r="CF47" s="75">
        <f t="shared" si="17"/>
        <v>43837</v>
      </c>
      <c r="CG47" s="2">
        <f t="shared" si="17"/>
        <v>42592</v>
      </c>
      <c r="CH47" s="2">
        <v>370</v>
      </c>
      <c r="CI47" s="2">
        <v>6268</v>
      </c>
      <c r="CJ47" s="75">
        <f t="shared" si="18"/>
        <v>6638</v>
      </c>
      <c r="CK47" s="2">
        <f>VLOOKUP(A47,'[1]KP 2021'!$A$1:$AK$51,37)</f>
        <v>11539</v>
      </c>
      <c r="CL47" s="77">
        <f t="shared" si="58"/>
        <v>0.15585086401202103</v>
      </c>
      <c r="CM47" s="77">
        <f t="shared" si="59"/>
        <v>0.42677028549962437</v>
      </c>
      <c r="CN47" s="17">
        <v>71208</v>
      </c>
      <c r="CO47" s="17">
        <v>12067</v>
      </c>
      <c r="CP47" s="17">
        <v>59141</v>
      </c>
      <c r="CQ47" s="12">
        <v>83.053870351645884</v>
      </c>
      <c r="CR47" s="78">
        <v>5.2</v>
      </c>
      <c r="CS47" s="105">
        <v>27.730260000000001</v>
      </c>
      <c r="CT47" s="79">
        <v>9.3676193100000003</v>
      </c>
      <c r="CU47" s="79">
        <v>20.20438</v>
      </c>
      <c r="CV47" s="80">
        <v>28978</v>
      </c>
      <c r="CW47" s="80">
        <v>30139</v>
      </c>
      <c r="CX47" s="80">
        <v>29279</v>
      </c>
      <c r="CY47" s="81">
        <f t="shared" si="19"/>
        <v>101.03871902822831</v>
      </c>
      <c r="CZ47" s="80">
        <v>1037.2513499252539</v>
      </c>
      <c r="DA47" s="80">
        <v>688</v>
      </c>
      <c r="DB47" s="80">
        <v>588</v>
      </c>
      <c r="DC47" s="80"/>
      <c r="DD47" s="80">
        <v>42055</v>
      </c>
      <c r="DE47" s="80">
        <v>41786</v>
      </c>
      <c r="DF47" s="80">
        <v>39248</v>
      </c>
      <c r="DG47" s="82">
        <f t="shared" si="20"/>
        <v>0.93325407204850785</v>
      </c>
      <c r="DH47" s="80">
        <v>505.75811027524708</v>
      </c>
      <c r="DI47" s="80">
        <v>645</v>
      </c>
      <c r="DJ47" s="80">
        <v>648</v>
      </c>
      <c r="DK47" s="80">
        <f t="shared" si="21"/>
        <v>1.2812449011392839</v>
      </c>
      <c r="DL47" s="81">
        <f t="shared" si="22"/>
        <v>56.688284863873385</v>
      </c>
      <c r="DM47" s="83">
        <v>43837</v>
      </c>
      <c r="DN47" s="84">
        <v>42592</v>
      </c>
      <c r="DO47" s="17">
        <v>36330</v>
      </c>
      <c r="DP47" s="85">
        <f t="shared" si="23"/>
        <v>0.82875196751602531</v>
      </c>
      <c r="DQ47" s="12">
        <v>719.82318311881022</v>
      </c>
      <c r="DR47" s="17">
        <v>576</v>
      </c>
      <c r="DS47" s="84">
        <v>544</v>
      </c>
      <c r="DT47" s="51">
        <f t="shared" si="24"/>
        <v>75.574114971260968</v>
      </c>
      <c r="DU47" s="51">
        <v>102067</v>
      </c>
      <c r="DV47" s="51">
        <f>VLOOKUP(A47,[2]Sheet1!$A$1:$F$49,6,FALSE)</f>
        <v>39717.814194370178</v>
      </c>
      <c r="DW47" s="51">
        <v>45557</v>
      </c>
      <c r="DX47" s="51">
        <v>100</v>
      </c>
      <c r="DY47" s="86">
        <f t="shared" si="25"/>
        <v>1.1470167964695677</v>
      </c>
      <c r="DZ47" s="87">
        <v>102067</v>
      </c>
      <c r="EA47" s="87">
        <f t="shared" si="60"/>
        <v>39717.814194370178</v>
      </c>
      <c r="EB47" s="87">
        <v>42415</v>
      </c>
      <c r="EC47" s="86">
        <v>1</v>
      </c>
      <c r="ED47" s="86">
        <f t="shared" si="26"/>
        <v>1.0679087170414361</v>
      </c>
      <c r="EE47" s="178">
        <f>VLOOKUP(A47,'[3]County 15 24 population'!$A$1:$J$50,10,FALSE)</f>
        <v>102067</v>
      </c>
      <c r="EF47" s="178">
        <v>39717.814194370178</v>
      </c>
      <c r="EG47" s="178">
        <v>32036</v>
      </c>
      <c r="EH47" s="12">
        <v>100</v>
      </c>
      <c r="EI47" s="12">
        <f t="shared" si="61"/>
        <v>80.65902076892479</v>
      </c>
      <c r="EJ47" s="184">
        <v>129362</v>
      </c>
      <c r="EK47" s="184">
        <v>40405.972834705273</v>
      </c>
      <c r="EL47" s="184">
        <v>41890</v>
      </c>
      <c r="EM47" s="21">
        <v>100</v>
      </c>
      <c r="EN47" s="88">
        <f t="shared" si="27"/>
        <v>1.0367279157308167</v>
      </c>
      <c r="EO47" s="89">
        <v>129362</v>
      </c>
      <c r="EP47" s="89">
        <v>40405.972834705273</v>
      </c>
      <c r="EQ47" s="172">
        <v>26380</v>
      </c>
      <c r="ER47" s="85">
        <v>1</v>
      </c>
      <c r="ES47" s="85">
        <f t="shared" si="28"/>
        <v>0.65287377457576856</v>
      </c>
      <c r="ET47" s="12">
        <v>129362</v>
      </c>
      <c r="EU47" s="12">
        <v>40405.972834705273</v>
      </c>
      <c r="EV47" s="178">
        <v>17755</v>
      </c>
      <c r="EW47" s="12">
        <v>100</v>
      </c>
      <c r="EX47" s="85">
        <f t="shared" si="62"/>
        <v>0.43941523379805802</v>
      </c>
      <c r="EY47" s="21">
        <v>3722</v>
      </c>
      <c r="EZ47" s="21">
        <v>3593</v>
      </c>
      <c r="FA47" s="21">
        <v>100</v>
      </c>
      <c r="FB47" s="21">
        <f t="shared" si="29"/>
        <v>96.534121440085968</v>
      </c>
      <c r="FC47" s="21">
        <f t="shared" si="30"/>
        <v>3722</v>
      </c>
      <c r="FD47" s="21">
        <f>VLOOKUP(A47,'[1]KP 2021'!$A$1:$O$51,6,FALSE)</f>
        <v>4071</v>
      </c>
      <c r="FE47" s="21">
        <v>100</v>
      </c>
      <c r="FF47" s="90">
        <f t="shared" si="31"/>
        <v>1.0937667920472864</v>
      </c>
      <c r="FG47" s="21">
        <v>3722</v>
      </c>
      <c r="FH47" s="179">
        <v>3187</v>
      </c>
      <c r="FI47" s="12">
        <v>100</v>
      </c>
      <c r="FJ47" s="92">
        <f t="shared" si="32"/>
        <v>0.85626007522837189</v>
      </c>
      <c r="FK47" s="75">
        <v>515</v>
      </c>
      <c r="FL47" s="75">
        <v>721</v>
      </c>
      <c r="FM47" s="75">
        <v>100</v>
      </c>
      <c r="FN47" s="92">
        <f t="shared" si="33"/>
        <v>1.4</v>
      </c>
      <c r="FO47" s="76">
        <f t="shared" si="34"/>
        <v>515</v>
      </c>
      <c r="FP47" s="76">
        <f>VLOOKUP(A47,'[1]KP 2021'!$A$1:$O$51,15,FALSE)</f>
        <v>856</v>
      </c>
      <c r="FQ47" s="92">
        <v>1</v>
      </c>
      <c r="FR47" s="92">
        <f t="shared" si="35"/>
        <v>1.6621359223300971</v>
      </c>
      <c r="FS47" s="12">
        <v>515</v>
      </c>
      <c r="FT47" s="179">
        <v>811</v>
      </c>
      <c r="FU47" s="93">
        <v>100</v>
      </c>
      <c r="FV47" s="92">
        <f t="shared" si="36"/>
        <v>1.5747572815533981</v>
      </c>
      <c r="FW47" s="75">
        <v>609</v>
      </c>
      <c r="FX47" s="75">
        <v>0</v>
      </c>
      <c r="FY47" s="75">
        <v>100</v>
      </c>
      <c r="FZ47" s="92">
        <f t="shared" si="37"/>
        <v>0</v>
      </c>
      <c r="GA47" s="94">
        <f t="shared" si="38"/>
        <v>609</v>
      </c>
      <c r="GB47" s="76">
        <f>VLOOKUP(A47,'[1]PWID 2021'!$A$1:$F$50,6,FALSE)</f>
        <v>0</v>
      </c>
      <c r="GC47" s="92">
        <v>1</v>
      </c>
      <c r="GD47" s="92">
        <f t="shared" si="39"/>
        <v>0</v>
      </c>
      <c r="GE47" s="17">
        <f>VLOOKUP(A47,'[4]KPSE post county TWG'!$A$4:$U$52,16,FALSE)</f>
        <v>609</v>
      </c>
      <c r="GF47" s="179">
        <v>0</v>
      </c>
      <c r="GG47" s="76">
        <v>100</v>
      </c>
      <c r="GH47" s="92">
        <f t="shared" si="75"/>
        <v>0</v>
      </c>
      <c r="GI47" s="75">
        <v>609</v>
      </c>
      <c r="GJ47" s="76">
        <v>0</v>
      </c>
      <c r="GK47" s="92">
        <v>1</v>
      </c>
      <c r="GL47" s="92">
        <f t="shared" si="40"/>
        <v>0</v>
      </c>
      <c r="GM47" s="76">
        <f t="shared" si="41"/>
        <v>609</v>
      </c>
      <c r="GN47" s="76">
        <v>0</v>
      </c>
      <c r="GO47" s="92">
        <v>1</v>
      </c>
      <c r="GP47" s="92">
        <f t="shared" si="42"/>
        <v>0</v>
      </c>
      <c r="GQ47" s="75">
        <v>609</v>
      </c>
      <c r="GR47" s="76">
        <v>0</v>
      </c>
      <c r="GS47" s="92">
        <v>1</v>
      </c>
      <c r="GT47" s="92">
        <f t="shared" si="43"/>
        <v>0</v>
      </c>
      <c r="GU47" s="76">
        <v>173</v>
      </c>
      <c r="GV47" s="17">
        <v>17</v>
      </c>
      <c r="GW47" s="25">
        <v>100</v>
      </c>
      <c r="GX47" s="95">
        <f t="shared" si="44"/>
        <v>9.8265895953757232E-2</v>
      </c>
      <c r="GY47" s="96"/>
      <c r="GZ47" s="96"/>
      <c r="HA47" s="96"/>
      <c r="HB47" s="96"/>
      <c r="HC47" s="76">
        <v>173</v>
      </c>
      <c r="HD47" s="4">
        <v>34</v>
      </c>
      <c r="HE47" s="25">
        <v>100</v>
      </c>
      <c r="HF47" s="96">
        <f>HD47/HC47</f>
        <v>0.19653179190751446</v>
      </c>
      <c r="HG47" s="12">
        <v>123172</v>
      </c>
      <c r="HH47" s="17">
        <v>37769</v>
      </c>
      <c r="HI47" s="17">
        <v>100</v>
      </c>
      <c r="HK47" s="85">
        <f t="shared" si="63"/>
        <v>0.30663624849803528</v>
      </c>
      <c r="HL47" s="21">
        <v>123172</v>
      </c>
      <c r="HM47" s="21">
        <v>46079</v>
      </c>
      <c r="HN47" s="12"/>
      <c r="HO47" s="21">
        <v>100</v>
      </c>
      <c r="HP47" s="90">
        <f t="shared" si="64"/>
        <v>0.37410288052479462</v>
      </c>
      <c r="HQ47" s="173">
        <v>123172</v>
      </c>
      <c r="HR47" s="17">
        <v>62973</v>
      </c>
      <c r="HS47" s="12"/>
      <c r="HT47" s="17">
        <v>100</v>
      </c>
      <c r="HU47" s="86">
        <f t="shared" si="65"/>
        <v>0.51126067612769133</v>
      </c>
      <c r="HV47" s="12">
        <v>3722</v>
      </c>
      <c r="HW47" s="12">
        <v>41</v>
      </c>
      <c r="HX47" s="26">
        <f t="shared" si="45"/>
        <v>1.1015583019881784E-2</v>
      </c>
      <c r="HY47" s="12">
        <v>515</v>
      </c>
      <c r="HZ47" s="12">
        <v>8</v>
      </c>
      <c r="IA47" s="26">
        <f t="shared" si="46"/>
        <v>1.5533980582524271E-2</v>
      </c>
      <c r="IB47" s="12">
        <v>609</v>
      </c>
      <c r="IC47" s="12">
        <v>0</v>
      </c>
      <c r="ID47" s="26">
        <f t="shared" si="47"/>
        <v>0</v>
      </c>
      <c r="IE47" s="12">
        <v>173</v>
      </c>
      <c r="IF47" s="12"/>
      <c r="IG47" s="51"/>
      <c r="IH47" s="51">
        <f t="shared" si="48"/>
        <v>3722</v>
      </c>
      <c r="II47" s="51">
        <f>VLOOKUP(A47,'[1]Prep 2021'!$A$1:$H$50,2,FALSE)</f>
        <v>41</v>
      </c>
      <c r="IJ47" s="51"/>
      <c r="IK47" s="51">
        <f t="shared" si="49"/>
        <v>515</v>
      </c>
      <c r="IL47" s="51">
        <f>VLOOKUP(A47,'[1]Prep 2021'!$A$1:$H$50,3,FALSE)</f>
        <v>8</v>
      </c>
      <c r="IM47" s="51"/>
      <c r="IN47" s="51">
        <f t="shared" si="50"/>
        <v>609</v>
      </c>
      <c r="IO47" s="51" t="e">
        <f>VLOOKUP(A47,'[1]Prep 2021'!$A$1:$H$50,5,FALSE)</f>
        <v>#REF!</v>
      </c>
      <c r="IP47" s="51"/>
      <c r="IQ47" s="51"/>
      <c r="IR47" s="51"/>
      <c r="IS47" s="51"/>
      <c r="IT47" s="12">
        <v>3722</v>
      </c>
      <c r="IU47" s="17">
        <f>VLOOKUP(A47,'[1]Prep all counties'!$A$1:$M$50,8,FALSE)</f>
        <v>1174</v>
      </c>
      <c r="IV47" s="12">
        <f>IU47/IT47*100</f>
        <v>31.542181622783449</v>
      </c>
      <c r="IW47" s="12">
        <v>515</v>
      </c>
      <c r="IX47" s="17">
        <f>VLOOKUP(A47,'[1]Prep all counties'!$A$1:$M$50,10,FALSE)</f>
        <v>160</v>
      </c>
      <c r="IY47" s="12">
        <f>IX47/IW47*100</f>
        <v>31.067961165048541</v>
      </c>
      <c r="IZ47" s="12">
        <v>609</v>
      </c>
      <c r="JA47" s="17" t="e">
        <f>VLOOKUP(A47,'[1]Prep all counties'!$A$1:$M$50,11,FALSE)</f>
        <v>#REF!</v>
      </c>
      <c r="JB47" s="12" t="e">
        <f>JA47/IZ47*100</f>
        <v>#REF!</v>
      </c>
      <c r="JC47" s="21">
        <v>173</v>
      </c>
      <c r="JD47" s="97"/>
      <c r="JE47" s="51"/>
      <c r="JF47" s="51">
        <v>39717.814194370178</v>
      </c>
      <c r="JG47" s="51">
        <v>1</v>
      </c>
      <c r="JH47" s="96">
        <f t="shared" si="52"/>
        <v>2.5177619168724182E-5</v>
      </c>
      <c r="JI47" s="51">
        <f t="shared" si="53"/>
        <v>39717.814194370178</v>
      </c>
      <c r="JJ47" s="51">
        <f>VLOOKUP(A47,'[1]Prep 2021'!$A$1:$H$50,8,FALSE)</f>
        <v>0</v>
      </c>
      <c r="JK47" s="96"/>
      <c r="JL47" s="51">
        <v>39717.814194370178</v>
      </c>
      <c r="JM47" s="51">
        <f>VLOOKUP(A47,[1]PREP2!$A$1:$M$50,7,FALSE)</f>
        <v>11</v>
      </c>
      <c r="JN47" s="51"/>
      <c r="JO47" s="51">
        <v>8</v>
      </c>
      <c r="JP47" s="51">
        <v>15</v>
      </c>
      <c r="JQ47" s="51">
        <v>59</v>
      </c>
      <c r="JR47" s="51">
        <f t="shared" si="54"/>
        <v>58</v>
      </c>
      <c r="JS47" s="51" t="e">
        <f t="shared" si="66"/>
        <v>#REF!</v>
      </c>
      <c r="JT47" s="51" t="e">
        <f t="shared" si="55"/>
        <v>#REF!</v>
      </c>
      <c r="JU47" s="96">
        <v>0.46742273950298957</v>
      </c>
      <c r="JV47" s="96">
        <v>0.99946819825569033</v>
      </c>
      <c r="JW47" s="96">
        <v>0.71895285729488134</v>
      </c>
      <c r="JX47" s="26">
        <v>0.46742273950298957</v>
      </c>
      <c r="JY47" s="26">
        <v>0.46717416327479183</v>
      </c>
      <c r="JZ47" s="98">
        <v>0.33587619954075698</v>
      </c>
      <c r="KA47" s="99">
        <v>0.9238973409117005</v>
      </c>
      <c r="KB47" s="100">
        <v>0.99950209121688904</v>
      </c>
      <c r="KC47" s="101">
        <v>90.2</v>
      </c>
      <c r="KD47" s="99">
        <f t="shared" si="56"/>
        <v>0.9238973409117005</v>
      </c>
      <c r="KE47" s="99">
        <v>0.7224102081138094</v>
      </c>
      <c r="KF47" s="99">
        <v>0.14553287245253788</v>
      </c>
      <c r="KG47" s="96">
        <v>0.87067685249128235</v>
      </c>
      <c r="KH47" s="59">
        <v>0.99971933763682286</v>
      </c>
      <c r="KI47" s="102">
        <v>86.7</v>
      </c>
      <c r="KJ47" s="26">
        <f t="shared" si="57"/>
        <v>0.87067685249128235</v>
      </c>
      <c r="KK47" s="26">
        <v>0.53185905099630737</v>
      </c>
      <c r="KL47" s="98">
        <v>0.20685066591246992</v>
      </c>
      <c r="KM47" s="103" t="s">
        <v>60</v>
      </c>
    </row>
    <row r="48" spans="1:299" x14ac:dyDescent="0.35">
      <c r="A48" s="14" t="s">
        <v>43</v>
      </c>
      <c r="B48" s="48">
        <v>1163186</v>
      </c>
      <c r="C48" s="49">
        <v>580269</v>
      </c>
      <c r="D48" s="49">
        <v>582889</v>
      </c>
      <c r="E48" s="50">
        <f t="shared" si="0"/>
        <v>995.50514763531305</v>
      </c>
      <c r="F48" s="51">
        <f t="shared" si="1"/>
        <v>1004.5151472851384</v>
      </c>
      <c r="G48" s="52">
        <v>1.4473</v>
      </c>
      <c r="H48" s="12">
        <v>1311.5143323021398</v>
      </c>
      <c r="I48" s="21">
        <v>11</v>
      </c>
      <c r="J48" s="11">
        <v>1.4121109860671457</v>
      </c>
      <c r="K48" s="21">
        <v>1239.8733424779041</v>
      </c>
      <c r="L48" s="21">
        <f t="shared" si="2"/>
        <v>6</v>
      </c>
      <c r="M48" s="53">
        <v>1.1709687028586735</v>
      </c>
      <c r="N48" s="12">
        <v>1048.2966669719842</v>
      </c>
      <c r="O48" s="54">
        <f t="shared" si="3"/>
        <v>9</v>
      </c>
      <c r="P48" s="55">
        <v>5.5646500000000002E-2</v>
      </c>
      <c r="Q48" s="56">
        <v>3.9037999999999996E-2</v>
      </c>
      <c r="R48" s="57">
        <v>7.2500700000000001E-2</v>
      </c>
      <c r="S48" s="58">
        <v>5.1070481571397923E-2</v>
      </c>
      <c r="T48" s="58">
        <v>3.5921019188495697E-2</v>
      </c>
      <c r="U48" s="58">
        <v>6.5856695528133405E-2</v>
      </c>
      <c r="V48" s="55">
        <v>3.9531838472384048E-2</v>
      </c>
      <c r="W48" s="56">
        <v>2.4713554968756501E-2</v>
      </c>
      <c r="X48" s="59">
        <v>5.18822583173012E-2</v>
      </c>
      <c r="Y48" s="24">
        <v>2.600882355583909E-2</v>
      </c>
      <c r="Z48" s="24">
        <v>2.0807058844671274E-2</v>
      </c>
      <c r="AA48" s="24">
        <v>0.115784</v>
      </c>
      <c r="AB48" s="12">
        <v>1311.5143323021398</v>
      </c>
      <c r="AC48" s="12">
        <v>151.85237545127094</v>
      </c>
      <c r="AD48" s="12">
        <v>1159.6619568508688</v>
      </c>
      <c r="AE48" s="60">
        <f t="shared" si="4"/>
        <v>2.7650238310225762E-2</v>
      </c>
      <c r="AF48" s="61">
        <f t="shared" si="5"/>
        <v>2.2120190648180611E-2</v>
      </c>
      <c r="AG48" s="3">
        <f t="shared" si="6"/>
        <v>0.11296887888537165</v>
      </c>
      <c r="AH48" s="21">
        <v>1239.8733424779041</v>
      </c>
      <c r="AI48" s="12">
        <f t="shared" si="7"/>
        <v>140.06710145958726</v>
      </c>
      <c r="AJ48" s="62">
        <f t="shared" si="8"/>
        <v>1099.8062410183168</v>
      </c>
      <c r="AK48" s="60">
        <f t="shared" si="9"/>
        <v>2.9620901736626362E-2</v>
      </c>
      <c r="AL48" s="63">
        <f t="shared" si="10"/>
        <v>2.3696721389301088E-2</v>
      </c>
      <c r="AM48" s="3">
        <f t="shared" si="11"/>
        <v>9.3677496228693868E-2</v>
      </c>
      <c r="AN48" s="12">
        <f t="shared" si="12"/>
        <v>1048.2966669719842</v>
      </c>
      <c r="AO48" s="12">
        <f t="shared" si="13"/>
        <v>98.201807066820407</v>
      </c>
      <c r="AP48" s="62">
        <f t="shared" si="14"/>
        <v>950.09485990516384</v>
      </c>
      <c r="AQ48" s="5" t="s">
        <v>62</v>
      </c>
      <c r="AR48" s="5"/>
      <c r="AS48" s="5" t="s">
        <v>62</v>
      </c>
      <c r="AT48" s="64">
        <v>38.5</v>
      </c>
      <c r="AU48" s="65">
        <v>31.5</v>
      </c>
      <c r="AV48" s="66">
        <v>46.1</v>
      </c>
      <c r="AW48" s="67">
        <v>17.2</v>
      </c>
      <c r="AX48" s="68">
        <v>24.7</v>
      </c>
      <c r="AY48" s="69">
        <v>6.6</v>
      </c>
      <c r="AZ48" s="65">
        <v>46.3</v>
      </c>
      <c r="BA48" s="66">
        <v>27.3</v>
      </c>
      <c r="BB48" s="70">
        <v>61.5</v>
      </c>
      <c r="BC48" s="71">
        <v>71.400000000000006</v>
      </c>
      <c r="BD48" s="72">
        <v>46.4</v>
      </c>
      <c r="BE48" s="104">
        <v>95.5</v>
      </c>
      <c r="BF48" s="16">
        <v>2886</v>
      </c>
      <c r="BG48" s="12">
        <f t="shared" si="15"/>
        <v>4.973555368286088</v>
      </c>
      <c r="BH48" s="12">
        <v>1693</v>
      </c>
      <c r="BI48" s="12">
        <f t="shared" si="16"/>
        <v>2.9176123487554912</v>
      </c>
      <c r="BJ48" s="17">
        <v>676</v>
      </c>
      <c r="BK48" s="75">
        <v>41</v>
      </c>
      <c r="BL48" s="75">
        <v>5.3360999120766301</v>
      </c>
      <c r="BM48" s="75">
        <v>3.1302900731620702</v>
      </c>
      <c r="BN48" s="75">
        <f>VLOOKUP(A48,[1]Sheet6!$A$1:$D$49,2,FALSE)</f>
        <v>37905</v>
      </c>
      <c r="BO48" s="75">
        <v>34493</v>
      </c>
      <c r="BP48" s="75">
        <v>108</v>
      </c>
      <c r="BQ48" s="75">
        <v>4642</v>
      </c>
      <c r="BR48" s="75">
        <v>4750</v>
      </c>
      <c r="BS48" s="75">
        <v>1626</v>
      </c>
      <c r="BT48" s="76">
        <v>13.557870700727845</v>
      </c>
      <c r="BU48" s="76">
        <v>18.19894391322963</v>
      </c>
      <c r="BV48" s="76"/>
      <c r="BW48" s="76"/>
      <c r="BX48" s="76">
        <v>39030</v>
      </c>
      <c r="BY48" s="76">
        <v>38533</v>
      </c>
      <c r="BZ48" s="76">
        <v>288</v>
      </c>
      <c r="CA48" s="76">
        <v>4970</v>
      </c>
      <c r="CB48" s="76">
        <v>5258</v>
      </c>
      <c r="CC48" s="76">
        <v>14064</v>
      </c>
      <c r="CD48" s="76">
        <v>13.645446759920068</v>
      </c>
      <c r="CE48" s="76">
        <v>50.144032387823422</v>
      </c>
      <c r="CF48" s="75">
        <f t="shared" si="17"/>
        <v>40227</v>
      </c>
      <c r="CG48" s="2">
        <f t="shared" si="17"/>
        <v>35109</v>
      </c>
      <c r="CH48" s="2">
        <v>687</v>
      </c>
      <c r="CI48" s="2">
        <v>4699</v>
      </c>
      <c r="CJ48" s="75">
        <f t="shared" si="18"/>
        <v>5386</v>
      </c>
      <c r="CK48" s="2">
        <f>VLOOKUP(A48,'[1]KP 2021'!$A$1:$AK$51,37)</f>
        <v>14496</v>
      </c>
      <c r="CL48" s="77">
        <f t="shared" si="58"/>
        <v>0.15340795807342847</v>
      </c>
      <c r="CM48" s="77">
        <f t="shared" si="59"/>
        <v>0.56629354296619105</v>
      </c>
      <c r="CN48" s="17">
        <v>82998</v>
      </c>
      <c r="CO48" s="17">
        <v>29181</v>
      </c>
      <c r="CP48" s="17">
        <v>53817</v>
      </c>
      <c r="CQ48" s="12">
        <v>64.841321477625968</v>
      </c>
      <c r="CR48" s="78">
        <v>16.3</v>
      </c>
      <c r="CS48" s="105">
        <v>25.863849999999999</v>
      </c>
      <c r="CT48" s="79">
        <v>11.2116930426</v>
      </c>
      <c r="CU48" s="79">
        <v>19.842850000000002</v>
      </c>
      <c r="CV48" s="80">
        <v>45339</v>
      </c>
      <c r="CW48" s="80">
        <v>35035</v>
      </c>
      <c r="CX48" s="80">
        <v>34044</v>
      </c>
      <c r="CY48" s="81">
        <f t="shared" si="19"/>
        <v>75.087672864421364</v>
      </c>
      <c r="CZ48" s="80">
        <v>1493.978140274224</v>
      </c>
      <c r="DA48" s="80">
        <v>1278</v>
      </c>
      <c r="DB48" s="80">
        <v>1276</v>
      </c>
      <c r="DC48" s="80"/>
      <c r="DD48" s="80">
        <v>39030</v>
      </c>
      <c r="DE48" s="80">
        <v>38533</v>
      </c>
      <c r="DF48" s="80">
        <v>40384</v>
      </c>
      <c r="DG48" s="82">
        <f t="shared" si="20"/>
        <v>1.0346912631309249</v>
      </c>
      <c r="DH48" s="80">
        <v>1679.004679966602</v>
      </c>
      <c r="DI48" s="80">
        <v>1127</v>
      </c>
      <c r="DJ48" s="80">
        <v>1121</v>
      </c>
      <c r="DK48" s="80">
        <f t="shared" si="21"/>
        <v>0.6676574600270313</v>
      </c>
      <c r="DL48" s="81">
        <f t="shared" si="22"/>
        <v>85.409549551092269</v>
      </c>
      <c r="DM48" s="83">
        <v>40227</v>
      </c>
      <c r="DN48" s="84">
        <v>35109</v>
      </c>
      <c r="DO48" s="17">
        <v>35585</v>
      </c>
      <c r="DP48" s="85">
        <f t="shared" si="23"/>
        <v>0.88460486737763189</v>
      </c>
      <c r="DQ48" s="12">
        <v>1327.1484600379827</v>
      </c>
      <c r="DR48" s="17">
        <v>981</v>
      </c>
      <c r="DS48" s="84">
        <v>967</v>
      </c>
      <c r="DT48" s="51">
        <f t="shared" si="24"/>
        <v>72.862986253423728</v>
      </c>
      <c r="DU48" s="51">
        <v>139883</v>
      </c>
      <c r="DV48" s="51">
        <f>VLOOKUP(A48,[2]Sheet1!$A$1:$F$49,6,FALSE)</f>
        <v>82009.335960984317</v>
      </c>
      <c r="DW48" s="51">
        <v>12813</v>
      </c>
      <c r="DX48" s="51">
        <v>100</v>
      </c>
      <c r="DY48" s="86">
        <f t="shared" si="25"/>
        <v>0.1562383093321929</v>
      </c>
      <c r="DZ48" s="87">
        <v>139883</v>
      </c>
      <c r="EA48" s="87">
        <f t="shared" si="60"/>
        <v>82009.335960984317</v>
      </c>
      <c r="EB48" s="87">
        <v>12922</v>
      </c>
      <c r="EC48" s="86">
        <v>1</v>
      </c>
      <c r="ED48" s="86">
        <f t="shared" si="26"/>
        <v>0.15756742630067874</v>
      </c>
      <c r="EE48" s="178">
        <f>VLOOKUP(A48,'[3]County 15 24 population'!$A$1:$J$50,10,FALSE)</f>
        <v>139883</v>
      </c>
      <c r="EF48" s="178">
        <v>82009.335960984317</v>
      </c>
      <c r="EG48" s="178">
        <v>11527</v>
      </c>
      <c r="EH48" s="12">
        <v>100</v>
      </c>
      <c r="EI48" s="12">
        <f t="shared" si="61"/>
        <v>14.05571678507912</v>
      </c>
      <c r="EJ48" s="184">
        <v>139461</v>
      </c>
      <c r="EK48" s="184">
        <v>63520.150555362321</v>
      </c>
      <c r="EL48" s="184">
        <v>7991</v>
      </c>
      <c r="EM48" s="21">
        <v>100</v>
      </c>
      <c r="EN48" s="88">
        <f t="shared" si="27"/>
        <v>0.12580259854761011</v>
      </c>
      <c r="EO48" s="89">
        <v>139461</v>
      </c>
      <c r="EP48" s="89">
        <v>63520.150555362321</v>
      </c>
      <c r="EQ48" s="172">
        <v>8459</v>
      </c>
      <c r="ER48" s="85">
        <v>1</v>
      </c>
      <c r="ES48" s="85">
        <f t="shared" si="28"/>
        <v>0.13317033927095909</v>
      </c>
      <c r="ET48" s="12">
        <v>139461</v>
      </c>
      <c r="EU48" s="12">
        <v>63520.150555362321</v>
      </c>
      <c r="EV48" s="178">
        <v>6502</v>
      </c>
      <c r="EW48" s="12">
        <v>100</v>
      </c>
      <c r="EX48" s="85">
        <f t="shared" si="62"/>
        <v>0.10236121834020286</v>
      </c>
      <c r="EY48" s="21">
        <v>2886</v>
      </c>
      <c r="EZ48" s="21">
        <v>2597</v>
      </c>
      <c r="FA48" s="21">
        <v>100</v>
      </c>
      <c r="FB48" s="21">
        <f t="shared" si="29"/>
        <v>89.986139986139989</v>
      </c>
      <c r="FC48" s="21">
        <f t="shared" si="30"/>
        <v>2886</v>
      </c>
      <c r="FD48" s="21">
        <f>VLOOKUP(A48,'[1]KP 2021'!$A$1:$O$51,6,FALSE)</f>
        <v>2628</v>
      </c>
      <c r="FE48" s="21">
        <v>100</v>
      </c>
      <c r="FF48" s="90">
        <f t="shared" si="31"/>
        <v>0.91060291060291065</v>
      </c>
      <c r="FG48" s="21">
        <v>2886</v>
      </c>
      <c r="FH48" s="179">
        <v>3971</v>
      </c>
      <c r="FI48" s="12">
        <v>100</v>
      </c>
      <c r="FJ48" s="92">
        <f t="shared" si="32"/>
        <v>1.3759528759528759</v>
      </c>
      <c r="FK48" s="75">
        <v>1693</v>
      </c>
      <c r="FL48" s="75">
        <v>249</v>
      </c>
      <c r="FM48" s="75">
        <v>100</v>
      </c>
      <c r="FN48" s="92">
        <f t="shared" si="33"/>
        <v>0.14707619610159481</v>
      </c>
      <c r="FO48" s="76">
        <f t="shared" si="34"/>
        <v>1693</v>
      </c>
      <c r="FP48" s="76">
        <f>VLOOKUP(A48,'[1]KP 2021'!$A$1:$O$51,15,FALSE)</f>
        <v>504</v>
      </c>
      <c r="FQ48" s="92">
        <v>1</v>
      </c>
      <c r="FR48" s="92">
        <f t="shared" si="35"/>
        <v>0.29769639692852923</v>
      </c>
      <c r="FS48" s="12">
        <v>1693</v>
      </c>
      <c r="FT48" s="179">
        <v>1597</v>
      </c>
      <c r="FU48" s="93">
        <v>100</v>
      </c>
      <c r="FV48" s="92">
        <f t="shared" si="36"/>
        <v>0.94329592439456589</v>
      </c>
      <c r="FW48" s="75">
        <v>676</v>
      </c>
      <c r="FX48" s="75">
        <v>0</v>
      </c>
      <c r="FY48" s="75">
        <v>100</v>
      </c>
      <c r="FZ48" s="92">
        <f t="shared" si="37"/>
        <v>0</v>
      </c>
      <c r="GA48" s="94">
        <f t="shared" si="38"/>
        <v>676</v>
      </c>
      <c r="GB48" s="76">
        <f>VLOOKUP(A48,'[1]PWID 2021'!$A$1:$F$50,6,FALSE)</f>
        <v>0</v>
      </c>
      <c r="GC48" s="92">
        <v>1</v>
      </c>
      <c r="GD48" s="92">
        <f t="shared" si="39"/>
        <v>0</v>
      </c>
      <c r="GE48" s="17">
        <f>VLOOKUP(A48,'[4]KPSE post county TWG'!$A$4:$U$52,16,FALSE)</f>
        <v>676</v>
      </c>
      <c r="GF48" s="179">
        <v>0</v>
      </c>
      <c r="GG48" s="76">
        <v>100</v>
      </c>
      <c r="GH48" s="92">
        <f t="shared" si="75"/>
        <v>0</v>
      </c>
      <c r="GI48" s="75">
        <v>676</v>
      </c>
      <c r="GJ48" s="76">
        <v>0</v>
      </c>
      <c r="GK48" s="92">
        <v>1</v>
      </c>
      <c r="GL48" s="92">
        <f t="shared" si="40"/>
        <v>0</v>
      </c>
      <c r="GM48" s="76">
        <f t="shared" si="41"/>
        <v>676</v>
      </c>
      <c r="GN48" s="76">
        <v>0</v>
      </c>
      <c r="GO48" s="92">
        <v>1</v>
      </c>
      <c r="GP48" s="92">
        <f t="shared" si="42"/>
        <v>0</v>
      </c>
      <c r="GQ48" s="75">
        <v>676</v>
      </c>
      <c r="GR48" s="76">
        <v>0</v>
      </c>
      <c r="GS48" s="92">
        <v>1</v>
      </c>
      <c r="GT48" s="92">
        <f t="shared" si="43"/>
        <v>0</v>
      </c>
      <c r="GU48" s="76">
        <v>41</v>
      </c>
      <c r="GV48" s="17">
        <v>0</v>
      </c>
      <c r="GW48" s="25">
        <v>100</v>
      </c>
      <c r="GX48" s="95">
        <f t="shared" si="44"/>
        <v>0</v>
      </c>
      <c r="GY48" s="96"/>
      <c r="GZ48" s="96"/>
      <c r="HA48" s="96"/>
      <c r="HB48" s="96"/>
      <c r="HC48" s="76">
        <v>41</v>
      </c>
      <c r="HD48" s="4">
        <v>31</v>
      </c>
      <c r="HE48" s="25">
        <v>100</v>
      </c>
      <c r="HF48" s="96">
        <f>HD48/HC48</f>
        <v>0.75609756097560976</v>
      </c>
      <c r="HG48" s="12">
        <v>17686</v>
      </c>
      <c r="HH48" s="17">
        <v>2</v>
      </c>
      <c r="HI48" s="17">
        <v>100</v>
      </c>
      <c r="HK48" s="85">
        <f t="shared" si="63"/>
        <v>1.1308379509216329E-4</v>
      </c>
      <c r="HL48" s="21">
        <v>17686</v>
      </c>
      <c r="HM48" s="21">
        <v>2</v>
      </c>
      <c r="HN48" s="12"/>
      <c r="HO48" s="21">
        <v>100</v>
      </c>
      <c r="HP48" s="90">
        <f t="shared" si="64"/>
        <v>1.1308379509216329E-4</v>
      </c>
      <c r="HQ48" s="173">
        <v>17686</v>
      </c>
      <c r="HR48" s="17">
        <v>2</v>
      </c>
      <c r="HS48" s="12"/>
      <c r="HT48" s="17">
        <v>100</v>
      </c>
      <c r="HU48" s="86">
        <f t="shared" si="65"/>
        <v>1.1308379509216329E-4</v>
      </c>
      <c r="HV48" s="12">
        <v>2886</v>
      </c>
      <c r="HW48" s="12">
        <v>102</v>
      </c>
      <c r="HX48" s="26">
        <f t="shared" si="45"/>
        <v>3.5343035343035345E-2</v>
      </c>
      <c r="HY48" s="12">
        <v>1693</v>
      </c>
      <c r="HZ48" s="12">
        <v>3</v>
      </c>
      <c r="IA48" s="26">
        <f t="shared" si="46"/>
        <v>1.7720023626698169E-3</v>
      </c>
      <c r="IB48" s="12">
        <v>676</v>
      </c>
      <c r="IC48" s="12">
        <v>0</v>
      </c>
      <c r="ID48" s="26">
        <f t="shared" si="47"/>
        <v>0</v>
      </c>
      <c r="IE48" s="12">
        <v>41</v>
      </c>
      <c r="IF48" s="12"/>
      <c r="IG48" s="51"/>
      <c r="IH48" s="51">
        <f t="shared" si="48"/>
        <v>2886</v>
      </c>
      <c r="II48" s="51">
        <f>VLOOKUP(A48,'[1]Prep 2021'!$A$1:$H$50,2,FALSE)</f>
        <v>102</v>
      </c>
      <c r="IJ48" s="51"/>
      <c r="IK48" s="51">
        <f t="shared" si="49"/>
        <v>1693</v>
      </c>
      <c r="IL48" s="51">
        <f>VLOOKUP(A48,'[1]Prep 2021'!$A$1:$H$50,3,FALSE)</f>
        <v>3</v>
      </c>
      <c r="IM48" s="51"/>
      <c r="IN48" s="51">
        <f t="shared" si="50"/>
        <v>676</v>
      </c>
      <c r="IO48" s="51" t="e">
        <f>VLOOKUP(A48,'[1]Prep 2021'!$A$1:$H$50,5,FALSE)</f>
        <v>#REF!</v>
      </c>
      <c r="IP48" s="51"/>
      <c r="IQ48" s="51"/>
      <c r="IR48" s="51"/>
      <c r="IS48" s="51"/>
      <c r="IT48" s="12">
        <v>2886</v>
      </c>
      <c r="IU48" s="17">
        <f>VLOOKUP(A48,'[1]Prep all counties'!$A$1:$M$50,8,FALSE)</f>
        <v>158</v>
      </c>
      <c r="IV48" s="12">
        <f>IU48/IT48*100</f>
        <v>5.4747054747054751</v>
      </c>
      <c r="IW48" s="12">
        <v>1693</v>
      </c>
      <c r="IX48" s="17">
        <f>VLOOKUP(A48,'[1]Prep all counties'!$A$1:$M$50,10,FALSE)</f>
        <v>21</v>
      </c>
      <c r="IY48" s="12">
        <f>IX48/IW48*100</f>
        <v>1.2404016538688718</v>
      </c>
      <c r="IZ48" s="12">
        <v>676</v>
      </c>
      <c r="JA48" s="17">
        <f>VLOOKUP(A48,'[1]Prep all counties'!$A$1:$M$50,11,FALSE)</f>
        <v>22</v>
      </c>
      <c r="JB48" s="12">
        <f>JA48/IZ48*100</f>
        <v>3.2544378698224854</v>
      </c>
      <c r="JC48" s="21">
        <v>41</v>
      </c>
      <c r="JD48" s="97"/>
      <c r="JE48" s="51"/>
      <c r="JF48" s="51">
        <v>82009.335960984317</v>
      </c>
      <c r="JG48" s="51"/>
      <c r="JH48" s="96">
        <f t="shared" si="52"/>
        <v>0</v>
      </c>
      <c r="JI48" s="51">
        <f t="shared" si="53"/>
        <v>82009.335960984317</v>
      </c>
      <c r="JJ48" s="51">
        <f>VLOOKUP(A48,'[1]Prep 2021'!$A$1:$H$50,8,FALSE)</f>
        <v>144</v>
      </c>
      <c r="JK48" s="96"/>
      <c r="JL48" s="51">
        <v>82009.335960984317</v>
      </c>
      <c r="JM48" s="51">
        <f>VLOOKUP(A48,[1]PREP2!$A$1:$M$50,7,FALSE)</f>
        <v>140</v>
      </c>
      <c r="JN48" s="51"/>
      <c r="JO48" s="51">
        <v>39</v>
      </c>
      <c r="JP48" s="51">
        <v>313</v>
      </c>
      <c r="JQ48" s="51">
        <v>207</v>
      </c>
      <c r="JR48" s="51">
        <f t="shared" si="54"/>
        <v>144</v>
      </c>
      <c r="JS48" s="51" t="e">
        <f t="shared" si="66"/>
        <v>#REF!</v>
      </c>
      <c r="JT48" s="51">
        <f t="shared" si="55"/>
        <v>548</v>
      </c>
      <c r="JU48" s="96">
        <v>0.63880990869363075</v>
      </c>
      <c r="JV48" s="96">
        <v>0.99930843706777317</v>
      </c>
      <c r="JW48" s="96">
        <v>1.0238589553468447</v>
      </c>
      <c r="JX48" s="26">
        <v>0.63880990869363075</v>
      </c>
      <c r="JY48" s="26">
        <v>0.63836813144003901</v>
      </c>
      <c r="JZ48" s="98">
        <v>0.65359892818291554</v>
      </c>
      <c r="KA48" s="99">
        <v>0.9215904479798217</v>
      </c>
      <c r="KB48" s="100">
        <v>0.99962278385514902</v>
      </c>
      <c r="KC48" s="101">
        <v>96.4</v>
      </c>
      <c r="KD48" s="99">
        <f t="shared" si="56"/>
        <v>0.9215904479798217</v>
      </c>
      <c r="KE48" s="99">
        <v>0.70921294544025715</v>
      </c>
      <c r="KF48" s="99">
        <v>0.17464926338813377</v>
      </c>
      <c r="KG48" s="96">
        <v>0.88164904277709399</v>
      </c>
      <c r="KH48" s="59">
        <v>0.99940850507440382</v>
      </c>
      <c r="KI48" s="102">
        <v>95</v>
      </c>
      <c r="KJ48" s="26">
        <f t="shared" si="57"/>
        <v>0.88164904277709399</v>
      </c>
      <c r="KK48" s="26">
        <v>0.88414819869140782</v>
      </c>
      <c r="KL48" s="98">
        <v>0.83633705104388945</v>
      </c>
      <c r="KM48" s="103" t="s">
        <v>60</v>
      </c>
    </row>
    <row r="49" spans="1:299" x14ac:dyDescent="0.35">
      <c r="A49" s="14" t="s">
        <v>44</v>
      </c>
      <c r="B49" s="48">
        <v>590013</v>
      </c>
      <c r="C49" s="49">
        <v>283678</v>
      </c>
      <c r="D49" s="49">
        <v>306323</v>
      </c>
      <c r="E49" s="50">
        <f t="shared" si="0"/>
        <v>926.07476421946762</v>
      </c>
      <c r="F49" s="51">
        <f t="shared" si="1"/>
        <v>1079.8264229161232</v>
      </c>
      <c r="G49" s="52">
        <v>0.86459999999999992</v>
      </c>
      <c r="H49" s="12">
        <v>382.42941262913638</v>
      </c>
      <c r="I49" s="21">
        <v>26</v>
      </c>
      <c r="J49" s="11">
        <v>0.69392736437647673</v>
      </c>
      <c r="K49" s="21">
        <v>313.29833944709912</v>
      </c>
      <c r="L49" s="21">
        <f t="shared" si="2"/>
        <v>22</v>
      </c>
      <c r="M49" s="53">
        <v>0.97539426545824404</v>
      </c>
      <c r="N49" s="12">
        <v>433.93299494551513</v>
      </c>
      <c r="O49" s="54">
        <f t="shared" si="3"/>
        <v>15</v>
      </c>
      <c r="P49" s="55">
        <v>4.6182399999999998E-2</v>
      </c>
      <c r="Q49" s="56">
        <v>2.76917E-2</v>
      </c>
      <c r="R49" s="57">
        <v>6.4063200000000001E-2</v>
      </c>
      <c r="S49" s="58">
        <v>4.1369168900868732E-2</v>
      </c>
      <c r="T49" s="58">
        <v>2.9587697620981901E-2</v>
      </c>
      <c r="U49" s="58">
        <v>5.2980058020876797E-2</v>
      </c>
      <c r="V49" s="55">
        <v>4.5814925249835069E-2</v>
      </c>
      <c r="W49" s="56">
        <v>3.08064468114926E-2</v>
      </c>
      <c r="X49" s="59">
        <v>6.1419167120643603E-2</v>
      </c>
      <c r="Y49" s="24">
        <v>1.8721417682926827E-2</v>
      </c>
      <c r="Z49" s="24">
        <v>1.4977134146341461E-2</v>
      </c>
      <c r="AA49" s="24">
        <v>6.9167999999999979E-2</v>
      </c>
      <c r="AB49" s="12">
        <v>382.42941262913638</v>
      </c>
      <c r="AC49" s="12">
        <v>26.451877612732098</v>
      </c>
      <c r="AD49" s="12">
        <v>355.97753501640426</v>
      </c>
      <c r="AE49" s="60">
        <f t="shared" si="4"/>
        <v>1.6774022365286256E-2</v>
      </c>
      <c r="AF49" s="61">
        <f t="shared" si="5"/>
        <v>1.3419217892229005E-2</v>
      </c>
      <c r="AG49" s="3">
        <f t="shared" si="6"/>
        <v>5.5514189150118132E-2</v>
      </c>
      <c r="AH49" s="21">
        <v>313.29833944709912</v>
      </c>
      <c r="AI49" s="12">
        <f t="shared" si="7"/>
        <v>17.392503276484177</v>
      </c>
      <c r="AJ49" s="62">
        <f t="shared" si="8"/>
        <v>295.90583617061498</v>
      </c>
      <c r="AK49" s="60">
        <f t="shared" si="9"/>
        <v>2.1289880102156346E-2</v>
      </c>
      <c r="AL49" s="63">
        <f t="shared" si="10"/>
        <v>1.7031904081725079E-2</v>
      </c>
      <c r="AM49" s="3">
        <f t="shared" si="11"/>
        <v>7.8031541236659521E-2</v>
      </c>
      <c r="AN49" s="12">
        <f t="shared" si="12"/>
        <v>433.93299494551513</v>
      </c>
      <c r="AO49" s="12">
        <f t="shared" si="13"/>
        <v>33.860460389038131</v>
      </c>
      <c r="AP49" s="62">
        <f t="shared" si="14"/>
        <v>400.07253455647702</v>
      </c>
      <c r="AQ49" s="5" t="s">
        <v>62</v>
      </c>
      <c r="AR49" s="5"/>
      <c r="AS49" s="5" t="s">
        <v>62</v>
      </c>
      <c r="AT49" s="64">
        <v>43.1</v>
      </c>
      <c r="AU49" s="65">
        <v>35.299999999999997</v>
      </c>
      <c r="AV49" s="66">
        <v>49.8</v>
      </c>
      <c r="AW49" s="67">
        <v>20.100000000000001</v>
      </c>
      <c r="AX49" s="68" t="s">
        <v>281</v>
      </c>
      <c r="AY49" s="69">
        <v>11.3</v>
      </c>
      <c r="AZ49" s="65">
        <v>41.5</v>
      </c>
      <c r="BA49" s="66">
        <v>24.6</v>
      </c>
      <c r="BB49" s="70">
        <v>56.7</v>
      </c>
      <c r="BC49" s="71" t="s">
        <v>282</v>
      </c>
      <c r="BD49" s="72" t="s">
        <v>283</v>
      </c>
      <c r="BE49" s="104">
        <v>98.4</v>
      </c>
      <c r="BF49" s="74">
        <v>1940</v>
      </c>
      <c r="BG49" s="12">
        <f t="shared" si="15"/>
        <v>6.8387396978264086</v>
      </c>
      <c r="BH49" s="12">
        <v>202.5</v>
      </c>
      <c r="BI49" s="12">
        <f t="shared" si="16"/>
        <v>0.71383752000507616</v>
      </c>
      <c r="BJ49" s="17">
        <v>407</v>
      </c>
      <c r="BK49" s="75">
        <v>39.5</v>
      </c>
      <c r="BL49" s="75">
        <v>8.0694549668114668</v>
      </c>
      <c r="BM49" s="75">
        <v>0.84230135607181544</v>
      </c>
      <c r="BN49" s="75">
        <f>VLOOKUP(A49,[1]Sheet6!$A$1:$D$49,2,FALSE)</f>
        <v>17814</v>
      </c>
      <c r="BO49" s="75">
        <v>15733</v>
      </c>
      <c r="BP49" s="75">
        <v>165</v>
      </c>
      <c r="BQ49" s="75">
        <v>6157</v>
      </c>
      <c r="BR49" s="75">
        <v>6322</v>
      </c>
      <c r="BS49" s="75">
        <v>1091</v>
      </c>
      <c r="BT49" s="76">
        <v>41.834303864478564</v>
      </c>
      <c r="BU49" s="76">
        <v>49.053732133403912</v>
      </c>
      <c r="BV49" s="76"/>
      <c r="BW49" s="76"/>
      <c r="BX49" s="76">
        <v>19468</v>
      </c>
      <c r="BY49" s="76">
        <v>17398.099999999999</v>
      </c>
      <c r="BZ49" s="76">
        <v>83</v>
      </c>
      <c r="CA49" s="76">
        <v>4591</v>
      </c>
      <c r="CB49" s="76">
        <v>4674</v>
      </c>
      <c r="CC49" s="76">
        <v>7213</v>
      </c>
      <c r="CD49" s="76">
        <v>26.865002500273022</v>
      </c>
      <c r="CE49" s="76">
        <v>68.32355257183255</v>
      </c>
      <c r="CF49" s="75">
        <f t="shared" si="17"/>
        <v>19804</v>
      </c>
      <c r="CG49" s="2">
        <f t="shared" si="17"/>
        <v>16681</v>
      </c>
      <c r="CH49" s="2">
        <v>72</v>
      </c>
      <c r="CI49" s="2">
        <v>3784</v>
      </c>
      <c r="CJ49" s="75">
        <f t="shared" si="18"/>
        <v>3856</v>
      </c>
      <c r="CK49" s="2">
        <f>VLOOKUP(A49,'[1]KP 2021'!$A$1:$AK$51,37)</f>
        <v>6980</v>
      </c>
      <c r="CL49" s="77">
        <f t="shared" si="58"/>
        <v>0.23116120136682453</v>
      </c>
      <c r="CM49" s="77">
        <f t="shared" si="59"/>
        <v>0.64960134284515314</v>
      </c>
      <c r="CN49" s="17">
        <v>76513</v>
      </c>
      <c r="CO49" s="17">
        <v>30563</v>
      </c>
      <c r="CP49" s="17">
        <v>45950</v>
      </c>
      <c r="CQ49" s="12">
        <v>60.055154026113215</v>
      </c>
      <c r="CR49" s="78">
        <v>21.7</v>
      </c>
      <c r="CS49" s="79">
        <v>25.576710000000002</v>
      </c>
      <c r="CT49" s="79">
        <v>9.5159930586000012</v>
      </c>
      <c r="CU49" s="79">
        <v>19.787230000000001</v>
      </c>
      <c r="CV49" s="80">
        <v>23851</v>
      </c>
      <c r="CW49" s="80">
        <v>15112</v>
      </c>
      <c r="CX49" s="80">
        <v>14816</v>
      </c>
      <c r="CY49" s="81">
        <f t="shared" si="19"/>
        <v>62.118988721646893</v>
      </c>
      <c r="CZ49" s="80">
        <v>977.39354887849186</v>
      </c>
      <c r="DA49" s="80">
        <v>774</v>
      </c>
      <c r="DB49" s="80">
        <v>780</v>
      </c>
      <c r="DC49" s="80"/>
      <c r="DD49" s="80">
        <v>19468</v>
      </c>
      <c r="DE49" s="80">
        <v>17398.099999999999</v>
      </c>
      <c r="DF49" s="80">
        <v>17071</v>
      </c>
      <c r="DG49" s="82">
        <f t="shared" si="20"/>
        <v>0.87687487158413813</v>
      </c>
      <c r="DH49" s="80">
        <v>832.05935577552896</v>
      </c>
      <c r="DI49" s="80">
        <v>642</v>
      </c>
      <c r="DJ49" s="80">
        <v>659</v>
      </c>
      <c r="DK49" s="80">
        <f t="shared" si="21"/>
        <v>0.79201080478900776</v>
      </c>
      <c r="DL49" s="81">
        <f t="shared" si="22"/>
        <v>79.804087196504341</v>
      </c>
      <c r="DM49" s="83">
        <v>19804</v>
      </c>
      <c r="DN49" s="84">
        <v>16681</v>
      </c>
      <c r="DO49" s="17">
        <v>12805</v>
      </c>
      <c r="DP49" s="85">
        <f t="shared" si="23"/>
        <v>0.64658654817208649</v>
      </c>
      <c r="DQ49" s="12">
        <v>969.06572867407442</v>
      </c>
      <c r="DR49" s="17">
        <v>614</v>
      </c>
      <c r="DS49" s="84">
        <v>617</v>
      </c>
      <c r="DT49" s="51">
        <f t="shared" si="24"/>
        <v>63.669571809562505</v>
      </c>
      <c r="DU49" s="51">
        <v>63725</v>
      </c>
      <c r="DV49" s="51">
        <f>VLOOKUP(A49,[2]Sheet1!$A$1:$F$49,6,FALSE)</f>
        <v>29243.436710661375</v>
      </c>
      <c r="DW49" s="51">
        <v>10649</v>
      </c>
      <c r="DX49" s="51">
        <v>100</v>
      </c>
      <c r="DY49" s="86">
        <f t="shared" si="25"/>
        <v>0.36415008623516743</v>
      </c>
      <c r="DZ49" s="87">
        <v>63725</v>
      </c>
      <c r="EA49" s="87">
        <f t="shared" si="60"/>
        <v>29243.436710661375</v>
      </c>
      <c r="EB49" s="87">
        <v>8324</v>
      </c>
      <c r="EC49" s="86">
        <v>1</v>
      </c>
      <c r="ED49" s="86">
        <f t="shared" si="26"/>
        <v>0.28464506693788461</v>
      </c>
      <c r="EE49" s="178">
        <f>VLOOKUP(A49,'[3]County 15 24 population'!$A$1:$J$50,10,FALSE)</f>
        <v>63725</v>
      </c>
      <c r="EF49" s="178">
        <v>29243.436710661375</v>
      </c>
      <c r="EG49" s="178">
        <v>9473</v>
      </c>
      <c r="EH49" s="12">
        <v>100</v>
      </c>
      <c r="EI49" s="12">
        <f t="shared" si="61"/>
        <v>32.393593453899342</v>
      </c>
      <c r="EJ49" s="184">
        <v>64820</v>
      </c>
      <c r="EK49" s="184">
        <v>21002.163759551007</v>
      </c>
      <c r="EL49" s="184">
        <v>6614</v>
      </c>
      <c r="EM49" s="21">
        <v>100</v>
      </c>
      <c r="EN49" s="88">
        <f t="shared" si="27"/>
        <v>0.31491993280893249</v>
      </c>
      <c r="EO49" s="89">
        <v>64820</v>
      </c>
      <c r="EP49" s="89">
        <v>21002.163759551007</v>
      </c>
      <c r="EQ49" s="172">
        <v>4735</v>
      </c>
      <c r="ER49" s="85">
        <v>1</v>
      </c>
      <c r="ES49" s="85">
        <f t="shared" si="28"/>
        <v>0.22545296066681211</v>
      </c>
      <c r="ET49" s="12">
        <v>64820</v>
      </c>
      <c r="EU49" s="12">
        <v>21002.163759551007</v>
      </c>
      <c r="EV49" s="178">
        <v>2793</v>
      </c>
      <c r="EW49" s="12">
        <v>100</v>
      </c>
      <c r="EX49" s="85">
        <f t="shared" si="62"/>
        <v>0.13298629760135294</v>
      </c>
      <c r="EY49" s="21">
        <v>1940</v>
      </c>
      <c r="EZ49" s="21">
        <v>1668</v>
      </c>
      <c r="FA49" s="21">
        <v>100</v>
      </c>
      <c r="FB49" s="21">
        <f t="shared" si="29"/>
        <v>85.979381443298976</v>
      </c>
      <c r="FC49" s="21">
        <f t="shared" si="30"/>
        <v>1940</v>
      </c>
      <c r="FD49" s="21">
        <f>VLOOKUP(A49,'[1]KP 2021'!$A$1:$O$51,6,FALSE)</f>
        <v>1565</v>
      </c>
      <c r="FE49" s="21">
        <v>100</v>
      </c>
      <c r="FF49" s="90">
        <f t="shared" si="31"/>
        <v>0.80670103092783507</v>
      </c>
      <c r="FG49" s="21">
        <v>1940</v>
      </c>
      <c r="FH49" s="179">
        <v>1771</v>
      </c>
      <c r="FI49" s="12">
        <v>100</v>
      </c>
      <c r="FJ49" s="92">
        <f t="shared" si="32"/>
        <v>0.91288659793814431</v>
      </c>
      <c r="FK49" s="75">
        <v>202.5</v>
      </c>
      <c r="FL49" s="75">
        <v>269</v>
      </c>
      <c r="FM49" s="75">
        <v>100</v>
      </c>
      <c r="FN49" s="92">
        <f t="shared" si="33"/>
        <v>1.3283950617283951</v>
      </c>
      <c r="FO49" s="76">
        <f t="shared" si="34"/>
        <v>202.5</v>
      </c>
      <c r="FP49" s="76">
        <f>VLOOKUP(A49,'[1]KP 2021'!$A$1:$O$51,15,FALSE)</f>
        <v>51</v>
      </c>
      <c r="FQ49" s="92">
        <v>1</v>
      </c>
      <c r="FR49" s="92">
        <f t="shared" si="35"/>
        <v>0.25185185185185183</v>
      </c>
      <c r="FS49" s="12">
        <v>202.5</v>
      </c>
      <c r="FT49" s="179">
        <v>270</v>
      </c>
      <c r="FU49" s="93">
        <v>100</v>
      </c>
      <c r="FV49" s="92">
        <f t="shared" si="36"/>
        <v>1.3333333333333333</v>
      </c>
      <c r="FW49" s="75">
        <v>407</v>
      </c>
      <c r="FX49" s="75">
        <v>0</v>
      </c>
      <c r="FY49" s="75">
        <v>100</v>
      </c>
      <c r="FZ49" s="92">
        <f t="shared" si="37"/>
        <v>0</v>
      </c>
      <c r="GA49" s="94">
        <f t="shared" si="38"/>
        <v>407</v>
      </c>
      <c r="GB49" s="76">
        <f>VLOOKUP(A49,'[1]PWID 2021'!$A$1:$F$50,6,FALSE)</f>
        <v>0</v>
      </c>
      <c r="GC49" s="92">
        <v>1</v>
      </c>
      <c r="GD49" s="92">
        <f t="shared" si="39"/>
        <v>0</v>
      </c>
      <c r="GE49" s="17">
        <f>VLOOKUP(A49,'[4]KPSE post county TWG'!$A$4:$U$52,16,FALSE)</f>
        <v>407</v>
      </c>
      <c r="GF49" s="179">
        <v>64</v>
      </c>
      <c r="GG49" s="76">
        <v>100</v>
      </c>
      <c r="GH49" s="92">
        <f t="shared" si="75"/>
        <v>0.15724815724815724</v>
      </c>
      <c r="GI49" s="75">
        <v>407</v>
      </c>
      <c r="GJ49" s="76">
        <v>0</v>
      </c>
      <c r="GK49" s="92">
        <v>1</v>
      </c>
      <c r="GL49" s="92">
        <f t="shared" si="40"/>
        <v>0</v>
      </c>
      <c r="GM49" s="76">
        <f t="shared" si="41"/>
        <v>407</v>
      </c>
      <c r="GN49" s="76">
        <v>0</v>
      </c>
      <c r="GO49" s="92">
        <v>1</v>
      </c>
      <c r="GP49" s="92">
        <f t="shared" si="42"/>
        <v>0</v>
      </c>
      <c r="GQ49" s="75">
        <v>407</v>
      </c>
      <c r="GR49" s="76">
        <v>0</v>
      </c>
      <c r="GS49" s="92">
        <v>1</v>
      </c>
      <c r="GT49" s="92">
        <f t="shared" si="43"/>
        <v>0</v>
      </c>
      <c r="GU49" s="76">
        <v>39.5</v>
      </c>
      <c r="GV49" s="17">
        <v>0</v>
      </c>
      <c r="GW49" s="25">
        <v>100</v>
      </c>
      <c r="GX49" s="95">
        <f t="shared" si="44"/>
        <v>0</v>
      </c>
      <c r="GY49" s="96"/>
      <c r="GZ49" s="96"/>
      <c r="HA49" s="96"/>
      <c r="HB49" s="96"/>
      <c r="HC49" s="76">
        <v>39.5</v>
      </c>
      <c r="HD49" s="4">
        <v>45</v>
      </c>
      <c r="HE49" s="25">
        <v>100</v>
      </c>
      <c r="HF49" s="96">
        <f>HD49/HC49</f>
        <v>1.139240506329114</v>
      </c>
      <c r="HG49" s="12">
        <v>2717</v>
      </c>
      <c r="HH49" s="17">
        <v>0</v>
      </c>
      <c r="HI49" s="17">
        <v>100</v>
      </c>
      <c r="HK49" s="85">
        <f t="shared" si="63"/>
        <v>0</v>
      </c>
      <c r="HL49" s="21">
        <v>2717</v>
      </c>
      <c r="HM49" s="21">
        <v>0</v>
      </c>
      <c r="HN49" s="12"/>
      <c r="HO49" s="21">
        <v>100</v>
      </c>
      <c r="HP49" s="90">
        <f t="shared" si="64"/>
        <v>0</v>
      </c>
      <c r="HQ49" s="173">
        <v>2717</v>
      </c>
      <c r="HR49" s="17">
        <v>0</v>
      </c>
      <c r="HS49" s="12"/>
      <c r="HT49" s="17">
        <v>100</v>
      </c>
      <c r="HU49" s="86">
        <f t="shared" si="65"/>
        <v>0</v>
      </c>
      <c r="HV49" s="12">
        <v>1940</v>
      </c>
      <c r="HW49" s="12">
        <v>57</v>
      </c>
      <c r="HX49" s="26">
        <f t="shared" si="45"/>
        <v>2.9381443298969072E-2</v>
      </c>
      <c r="HY49" s="12">
        <v>202.5</v>
      </c>
      <c r="HZ49" s="12">
        <v>2</v>
      </c>
      <c r="IA49" s="26">
        <f t="shared" si="46"/>
        <v>9.876543209876543E-3</v>
      </c>
      <c r="IB49" s="12">
        <v>407</v>
      </c>
      <c r="IC49" s="12">
        <v>2</v>
      </c>
      <c r="ID49" s="26">
        <f t="shared" si="47"/>
        <v>4.9140049140049139E-3</v>
      </c>
      <c r="IE49" s="12">
        <v>39.5</v>
      </c>
      <c r="IF49" s="12"/>
      <c r="IG49" s="51"/>
      <c r="IH49" s="51">
        <f t="shared" si="48"/>
        <v>1940</v>
      </c>
      <c r="II49" s="51">
        <f>VLOOKUP(A49,'[1]Prep 2021'!$A$1:$H$50,2,FALSE)</f>
        <v>57</v>
      </c>
      <c r="IJ49" s="51"/>
      <c r="IK49" s="51">
        <f t="shared" si="49"/>
        <v>202.5</v>
      </c>
      <c r="IL49" s="51">
        <f>VLOOKUP(A49,'[1]Prep 2021'!$A$1:$H$50,3,FALSE)</f>
        <v>2</v>
      </c>
      <c r="IM49" s="51"/>
      <c r="IN49" s="51">
        <f t="shared" si="50"/>
        <v>407</v>
      </c>
      <c r="IO49" s="51">
        <f>VLOOKUP(A49,'[1]Prep 2021'!$A$1:$H$50,5,FALSE)</f>
        <v>2</v>
      </c>
      <c r="IP49" s="51"/>
      <c r="IQ49" s="51"/>
      <c r="IR49" s="51"/>
      <c r="IS49" s="51"/>
      <c r="IT49" s="12">
        <v>1940</v>
      </c>
      <c r="IU49" s="17">
        <f>VLOOKUP(A49,'[1]Prep all counties'!$A$1:$M$50,8,FALSE)</f>
        <v>81</v>
      </c>
      <c r="IV49" s="12">
        <f>IU49/IT49*100</f>
        <v>4.1752577319587623</v>
      </c>
      <c r="IW49" s="12">
        <v>202.5</v>
      </c>
      <c r="IX49" s="17">
        <f>VLOOKUP(A49,'[1]Prep all counties'!$A$1:$M$50,10,FALSE)</f>
        <v>7</v>
      </c>
      <c r="IY49" s="12">
        <f>IX49/IW49*100</f>
        <v>3.4567901234567899</v>
      </c>
      <c r="IZ49" s="12">
        <v>407</v>
      </c>
      <c r="JA49" s="17">
        <f>VLOOKUP(A49,'[1]Prep all counties'!$A$1:$M$50,11,FALSE)</f>
        <v>8</v>
      </c>
      <c r="JB49" s="12">
        <f>JA49/IZ49*100</f>
        <v>1.9656019656019657</v>
      </c>
      <c r="JC49" s="21">
        <v>39.5</v>
      </c>
      <c r="JD49" s="97"/>
      <c r="JE49" s="51"/>
      <c r="JF49" s="51">
        <v>29243.436710661375</v>
      </c>
      <c r="JG49" s="51"/>
      <c r="JH49" s="96">
        <f t="shared" si="52"/>
        <v>0</v>
      </c>
      <c r="JI49" s="51">
        <f t="shared" si="53"/>
        <v>29243.436710661375</v>
      </c>
      <c r="JJ49" s="51">
        <f>VLOOKUP(A49,'[1]Prep 2021'!$A$1:$H$50,8,FALSE)</f>
        <v>20</v>
      </c>
      <c r="JK49" s="96"/>
      <c r="JL49" s="51">
        <v>29243.436710661375</v>
      </c>
      <c r="JM49" s="51">
        <f>VLOOKUP(A49,[1]PREP2!$A$1:$M$50,7,FALSE)</f>
        <v>33</v>
      </c>
      <c r="JN49" s="51"/>
      <c r="JO49" s="51">
        <v>74</v>
      </c>
      <c r="JP49" s="51">
        <v>223</v>
      </c>
      <c r="JQ49" s="51">
        <v>198</v>
      </c>
      <c r="JR49" s="51">
        <f t="shared" si="54"/>
        <v>135</v>
      </c>
      <c r="JS49" s="51">
        <f t="shared" si="66"/>
        <v>81</v>
      </c>
      <c r="JT49" s="51">
        <f t="shared" si="55"/>
        <v>327</v>
      </c>
      <c r="JU49" s="96">
        <v>0.88156732943971428</v>
      </c>
      <c r="JV49" s="96">
        <v>0.9998204882719004</v>
      </c>
      <c r="JW49" s="96">
        <v>0.92860135256448617</v>
      </c>
      <c r="JX49" s="26">
        <v>0.88156732943971428</v>
      </c>
      <c r="JY49" s="26">
        <v>0.88140907776497046</v>
      </c>
      <c r="JZ49" s="98">
        <v>0.81847766177516801</v>
      </c>
      <c r="KA49" s="99">
        <v>0.96117832387987479</v>
      </c>
      <c r="KB49" s="100">
        <v>0.9995999542804892</v>
      </c>
      <c r="KC49" s="101">
        <v>94.7</v>
      </c>
      <c r="KD49" s="99">
        <f t="shared" si="56"/>
        <v>0.96117832387987479</v>
      </c>
      <c r="KE49" s="99">
        <v>1.017242429419946</v>
      </c>
      <c r="KF49" s="99">
        <v>0.22152400741298806</v>
      </c>
      <c r="KG49" s="96">
        <v>0.9442667847182894</v>
      </c>
      <c r="KH49" s="59">
        <v>0.99988752038692985</v>
      </c>
      <c r="KI49" s="102">
        <v>93.8</v>
      </c>
      <c r="KJ49" s="26">
        <f t="shared" si="57"/>
        <v>0.9442667847182894</v>
      </c>
      <c r="KK49" s="26">
        <v>0.85375110666130627</v>
      </c>
      <c r="KL49" s="98">
        <v>0.39933596957058459</v>
      </c>
      <c r="KM49" s="103" t="s">
        <v>60</v>
      </c>
    </row>
    <row r="50" spans="1:299" s="134" customFormat="1" x14ac:dyDescent="0.35">
      <c r="A50" s="2" t="s">
        <v>45</v>
      </c>
      <c r="B50" s="147">
        <v>781263</v>
      </c>
      <c r="C50" s="49">
        <v>415374</v>
      </c>
      <c r="D50" s="49">
        <v>365840</v>
      </c>
      <c r="E50" s="49">
        <f t="shared" si="0"/>
        <v>1135.3979881915593</v>
      </c>
      <c r="F50" s="12">
        <f t="shared" si="1"/>
        <v>880.74843394146001</v>
      </c>
      <c r="G50" s="109">
        <v>1.67E-2</v>
      </c>
      <c r="H50" s="110">
        <v>30.369458646205384</v>
      </c>
      <c r="I50" s="22">
        <v>47</v>
      </c>
      <c r="J50" s="11">
        <v>8.5110525550730291E-3</v>
      </c>
      <c r="K50" s="21">
        <v>16.505712367721081</v>
      </c>
      <c r="L50" s="21">
        <f t="shared" si="2"/>
        <v>45</v>
      </c>
      <c r="M50" s="111">
        <v>2.326332999141241E-2</v>
      </c>
      <c r="N50" s="110">
        <v>26.873626177939116</v>
      </c>
      <c r="O50" s="112">
        <f t="shared" si="3"/>
        <v>46</v>
      </c>
      <c r="P50" s="113">
        <v>2.2382000000000001E-3</v>
      </c>
      <c r="Q50" s="114">
        <v>1.6720999999999999E-3</v>
      </c>
      <c r="R50" s="115">
        <v>2.8138E-3</v>
      </c>
      <c r="S50" s="58">
        <v>1.4089844080011197E-3</v>
      </c>
      <c r="T50" s="58">
        <v>1.0119003939593799E-3</v>
      </c>
      <c r="U50" s="58">
        <v>1.80982616104263E-3</v>
      </c>
      <c r="V50" s="113">
        <v>1.6445788581462154E-3</v>
      </c>
      <c r="W50" s="114">
        <v>1.0954199080461999E-3</v>
      </c>
      <c r="X50" s="116">
        <v>2.0100925063709601E-3</v>
      </c>
      <c r="Y50" s="117">
        <v>7.4613528728442492E-3</v>
      </c>
      <c r="Z50" s="117">
        <v>5.9690822982753997E-3</v>
      </c>
      <c r="AA50" s="117">
        <v>1.3360000000000002E-3</v>
      </c>
      <c r="AB50" s="110">
        <v>30.369458646205384</v>
      </c>
      <c r="AC50" s="110">
        <v>4.0573596751330397E-2</v>
      </c>
      <c r="AD50" s="110">
        <v>30.328885049454055</v>
      </c>
      <c r="AE50" s="60">
        <f t="shared" si="4"/>
        <v>6.0405583672479262E-3</v>
      </c>
      <c r="AF50" s="61">
        <f t="shared" si="5"/>
        <v>4.8324466937983406E-3</v>
      </c>
      <c r="AG50" s="3">
        <f t="shared" si="6"/>
        <v>6.8088420440584228E-4</v>
      </c>
      <c r="AH50" s="21">
        <v>16.505712367721081</v>
      </c>
      <c r="AI50" s="12">
        <f t="shared" si="7"/>
        <v>1.1238478833647439E-2</v>
      </c>
      <c r="AJ50" s="62">
        <f t="shared" si="8"/>
        <v>16.494473888887434</v>
      </c>
      <c r="AK50" s="118">
        <f t="shared" si="9"/>
        <v>1.4145463366612321E-2</v>
      </c>
      <c r="AL50" s="119">
        <f t="shared" si="10"/>
        <v>1.1316370693289857E-2</v>
      </c>
      <c r="AM50" s="120">
        <f t="shared" si="11"/>
        <v>1.8610663993129928E-3</v>
      </c>
      <c r="AN50" s="110">
        <f t="shared" si="12"/>
        <v>26.873626177939116</v>
      </c>
      <c r="AO50" s="110">
        <f t="shared" si="13"/>
        <v>5.0013602707460532E-2</v>
      </c>
      <c r="AP50" s="121">
        <f t="shared" si="14"/>
        <v>26.823612575231657</v>
      </c>
      <c r="AQ50" s="122" t="s">
        <v>60</v>
      </c>
      <c r="AR50" s="122"/>
      <c r="AS50" s="122" t="s">
        <v>60</v>
      </c>
      <c r="AT50" s="123">
        <v>14.1</v>
      </c>
      <c r="AU50" s="124">
        <v>7.1</v>
      </c>
      <c r="AV50" s="125">
        <v>19.2</v>
      </c>
      <c r="AW50" s="126">
        <v>14</v>
      </c>
      <c r="AX50" s="127" t="s">
        <v>229</v>
      </c>
      <c r="AY50" s="128">
        <v>14.9</v>
      </c>
      <c r="AZ50" s="124">
        <v>8.3000000000000007</v>
      </c>
      <c r="BA50" s="125">
        <v>0</v>
      </c>
      <c r="BB50" s="129" t="s">
        <v>229</v>
      </c>
      <c r="BC50" s="130" t="s">
        <v>229</v>
      </c>
      <c r="BD50" s="131" t="s">
        <v>229</v>
      </c>
      <c r="BE50" s="132">
        <v>97.5</v>
      </c>
      <c r="BF50" s="133">
        <v>3139</v>
      </c>
      <c r="BG50" s="110">
        <f t="shared" si="15"/>
        <v>7.5570449763345806</v>
      </c>
      <c r="BH50" s="134">
        <v>860</v>
      </c>
      <c r="BI50" s="110">
        <f t="shared" si="16"/>
        <v>2.0704232811875563</v>
      </c>
      <c r="BJ50" s="134">
        <v>0</v>
      </c>
      <c r="BK50" s="135" t="s">
        <v>230</v>
      </c>
      <c r="BL50" s="135">
        <v>10.600776371442759</v>
      </c>
      <c r="BM50" s="135">
        <v>2.9043222935459618</v>
      </c>
      <c r="BN50" s="75">
        <f>VLOOKUP(A50,[1]Sheet6!$A$1:$D$49,2,FALSE)</f>
        <v>25188</v>
      </c>
      <c r="BO50" s="75">
        <v>18052</v>
      </c>
      <c r="BP50" s="75">
        <v>194</v>
      </c>
      <c r="BQ50" s="135">
        <v>3263</v>
      </c>
      <c r="BR50" s="135">
        <v>3457</v>
      </c>
      <c r="BS50" s="135">
        <v>585</v>
      </c>
      <c r="BT50" s="136">
        <v>88.098878695208967</v>
      </c>
      <c r="BU50" s="136">
        <v>103.00713557594293</v>
      </c>
      <c r="BV50" s="136"/>
      <c r="BW50" s="136"/>
      <c r="BX50" s="136">
        <v>25998</v>
      </c>
      <c r="BY50" s="136">
        <v>19145</v>
      </c>
      <c r="BZ50" s="136">
        <v>345</v>
      </c>
      <c r="CA50" s="136">
        <v>2907</v>
      </c>
      <c r="CB50" s="136">
        <v>3252</v>
      </c>
      <c r="CC50" s="136">
        <v>4784</v>
      </c>
      <c r="CD50" s="136">
        <v>16.986158265865761</v>
      </c>
      <c r="CE50" s="136">
        <v>41.974405850091408</v>
      </c>
      <c r="CF50" s="75">
        <f t="shared" si="17"/>
        <v>26568</v>
      </c>
      <c r="CG50" s="2">
        <f t="shared" si="17"/>
        <v>22410</v>
      </c>
      <c r="CH50" s="2">
        <v>255</v>
      </c>
      <c r="CI50" s="2">
        <v>2373</v>
      </c>
      <c r="CJ50" s="75">
        <f t="shared" si="18"/>
        <v>2628</v>
      </c>
      <c r="CK50" s="2">
        <f>VLOOKUP(A50,'[1]KP 2021'!$A$1:$AK$51,37)</f>
        <v>4924</v>
      </c>
      <c r="CL50" s="77">
        <f t="shared" si="58"/>
        <v>0.11726907630522089</v>
      </c>
      <c r="CM50" s="77">
        <f t="shared" si="59"/>
        <v>0.33699241410084785</v>
      </c>
      <c r="CN50" s="134">
        <v>26223</v>
      </c>
      <c r="CO50" s="134">
        <v>11438</v>
      </c>
      <c r="CP50" s="134">
        <v>14785</v>
      </c>
      <c r="CQ50" s="110">
        <v>56.381802234679476</v>
      </c>
      <c r="CR50" s="137">
        <v>5</v>
      </c>
      <c r="CS50" s="138">
        <v>18.254640000000002</v>
      </c>
      <c r="CT50" s="138">
        <v>9.9283564638000001</v>
      </c>
      <c r="CU50" s="138">
        <v>18.368920000000003</v>
      </c>
      <c r="CV50" s="139">
        <v>26836</v>
      </c>
      <c r="CW50" s="139">
        <v>3924</v>
      </c>
      <c r="CX50" s="139">
        <v>3594</v>
      </c>
      <c r="CY50" s="81">
        <f t="shared" si="19"/>
        <v>13.392457892383366</v>
      </c>
      <c r="CZ50" s="139">
        <v>20.156846611119708</v>
      </c>
      <c r="DA50" s="139">
        <v>16</v>
      </c>
      <c r="DB50" s="139">
        <v>16</v>
      </c>
      <c r="DC50" s="139"/>
      <c r="DD50" s="80">
        <v>25998</v>
      </c>
      <c r="DE50" s="80">
        <v>19145</v>
      </c>
      <c r="DF50" s="80">
        <v>7980</v>
      </c>
      <c r="DG50" s="82">
        <f t="shared" si="20"/>
        <v>0.30694668820678511</v>
      </c>
      <c r="DH50" s="80">
        <v>48.595730132244604</v>
      </c>
      <c r="DI50" s="80">
        <v>12</v>
      </c>
      <c r="DJ50" s="80">
        <v>9</v>
      </c>
      <c r="DK50" s="80">
        <f t="shared" si="21"/>
        <v>0.18520145649644745</v>
      </c>
      <c r="DL50" s="81">
        <f t="shared" si="22"/>
        <v>79.377495442037315</v>
      </c>
      <c r="DM50" s="83">
        <v>26568</v>
      </c>
      <c r="DN50" s="84">
        <v>22410</v>
      </c>
      <c r="DO50" s="17">
        <v>7165</v>
      </c>
      <c r="DP50" s="85">
        <f t="shared" si="23"/>
        <v>0.26968533574224629</v>
      </c>
      <c r="DQ50" s="12">
        <v>64.406753324900464</v>
      </c>
      <c r="DR50" s="17">
        <v>21</v>
      </c>
      <c r="DS50" s="84">
        <v>10</v>
      </c>
      <c r="DT50" s="108">
        <f t="shared" si="24"/>
        <v>15.52632213823123</v>
      </c>
      <c r="DU50" s="51">
        <v>78410</v>
      </c>
      <c r="DV50" s="51">
        <f>VLOOKUP(A50,[2]Sheet1!$A$1:$F$49,6,FALSE)</f>
        <v>30478.158137794693</v>
      </c>
      <c r="DW50" s="51">
        <v>1036</v>
      </c>
      <c r="DX50" s="108">
        <v>100</v>
      </c>
      <c r="DY50" s="86">
        <f t="shared" si="25"/>
        <v>3.3991555372740838E-2</v>
      </c>
      <c r="DZ50" s="87">
        <v>78410</v>
      </c>
      <c r="EA50" s="87">
        <f t="shared" si="60"/>
        <v>30478.158137794693</v>
      </c>
      <c r="EB50" s="87">
        <v>1793</v>
      </c>
      <c r="EC50" s="86">
        <v>1</v>
      </c>
      <c r="ED50" s="86">
        <f t="shared" si="26"/>
        <v>5.882901426961807E-2</v>
      </c>
      <c r="EE50" s="178">
        <f>VLOOKUP(A50,'[3]County 15 24 population'!$A$1:$J$50,10,FALSE)</f>
        <v>78410</v>
      </c>
      <c r="EF50" s="178">
        <v>30478.158137794693</v>
      </c>
      <c r="EG50" s="178">
        <v>1728</v>
      </c>
      <c r="EH50" s="110">
        <v>100</v>
      </c>
      <c r="EI50" s="12">
        <f t="shared" si="61"/>
        <v>5.6696339463413281</v>
      </c>
      <c r="EJ50" s="184">
        <v>98948</v>
      </c>
      <c r="EK50" s="185">
        <v>8860.5415350100193</v>
      </c>
      <c r="EL50" s="184">
        <v>1168</v>
      </c>
      <c r="EM50" s="21">
        <v>100</v>
      </c>
      <c r="EN50" s="88">
        <f t="shared" si="27"/>
        <v>0.13182038540025637</v>
      </c>
      <c r="EO50" s="89">
        <v>98948</v>
      </c>
      <c r="EP50" s="89">
        <v>8860.5415350100193</v>
      </c>
      <c r="EQ50" s="172">
        <v>1235</v>
      </c>
      <c r="ER50" s="85">
        <v>1</v>
      </c>
      <c r="ES50" s="85">
        <f t="shared" si="28"/>
        <v>0.13938199997372999</v>
      </c>
      <c r="ET50" s="12">
        <v>98948</v>
      </c>
      <c r="EU50" s="12">
        <v>8860.5415350100193</v>
      </c>
      <c r="EV50" s="178">
        <v>1274</v>
      </c>
      <c r="EW50" s="12">
        <v>100</v>
      </c>
      <c r="EX50" s="85">
        <f t="shared" si="62"/>
        <v>0.14378353681500566</v>
      </c>
      <c r="EY50" s="22">
        <v>3139</v>
      </c>
      <c r="EZ50" s="22">
        <v>0</v>
      </c>
      <c r="FA50" s="22">
        <v>100</v>
      </c>
      <c r="FB50" s="21">
        <f t="shared" si="29"/>
        <v>0</v>
      </c>
      <c r="FC50" s="21">
        <f t="shared" si="30"/>
        <v>3139</v>
      </c>
      <c r="FD50" s="21">
        <f>VLOOKUP(A50,'[1]KP 2021'!$A$1:$O$51,6,FALSE)</f>
        <v>0</v>
      </c>
      <c r="FE50" s="21">
        <v>100</v>
      </c>
      <c r="FF50" s="90">
        <f t="shared" si="31"/>
        <v>0</v>
      </c>
      <c r="FG50" s="22">
        <v>3139</v>
      </c>
      <c r="FH50" s="179">
        <v>0</v>
      </c>
      <c r="FI50" s="110">
        <v>100</v>
      </c>
      <c r="FJ50" s="140">
        <f t="shared" si="32"/>
        <v>0</v>
      </c>
      <c r="FK50" s="135">
        <v>860</v>
      </c>
      <c r="FL50" s="135">
        <v>0</v>
      </c>
      <c r="FM50" s="135">
        <v>100</v>
      </c>
      <c r="FN50" s="92">
        <f t="shared" si="33"/>
        <v>0</v>
      </c>
      <c r="FO50" s="76">
        <f t="shared" si="34"/>
        <v>860</v>
      </c>
      <c r="FP50" s="76">
        <f>VLOOKUP(A50,'[1]KP 2021'!$A$1:$O$51,15,FALSE)</f>
        <v>0</v>
      </c>
      <c r="FQ50" s="92">
        <v>1</v>
      </c>
      <c r="FR50" s="92">
        <f t="shared" si="35"/>
        <v>0</v>
      </c>
      <c r="FS50" s="110">
        <v>860</v>
      </c>
      <c r="FT50" s="179">
        <v>0</v>
      </c>
      <c r="FU50" s="141">
        <v>100</v>
      </c>
      <c r="FV50" s="140">
        <f t="shared" si="36"/>
        <v>0</v>
      </c>
      <c r="FW50" s="135">
        <v>0</v>
      </c>
      <c r="FX50" s="135">
        <v>0</v>
      </c>
      <c r="FY50" s="135">
        <v>100</v>
      </c>
      <c r="FZ50" s="92" t="e">
        <f t="shared" si="37"/>
        <v>#DIV/0!</v>
      </c>
      <c r="GA50" s="94">
        <f t="shared" si="38"/>
        <v>0</v>
      </c>
      <c r="GB50" s="76">
        <f>VLOOKUP(A50,'[1]PWID 2021'!$A$1:$F$50,6,FALSE)</f>
        <v>0</v>
      </c>
      <c r="GC50" s="92">
        <v>1</v>
      </c>
      <c r="GD50" s="92" t="e">
        <f t="shared" si="39"/>
        <v>#DIV/0!</v>
      </c>
      <c r="GE50" s="134">
        <f>VLOOKUP(A50,'[4]KPSE post county TWG'!$A$4:$U$52,16,FALSE)</f>
        <v>0</v>
      </c>
      <c r="GF50" s="179">
        <v>0</v>
      </c>
      <c r="GG50" s="136">
        <v>100</v>
      </c>
      <c r="GH50" s="140">
        <v>0</v>
      </c>
      <c r="GI50" s="135">
        <v>0</v>
      </c>
      <c r="GJ50" s="76">
        <v>0</v>
      </c>
      <c r="GK50" s="92">
        <v>1</v>
      </c>
      <c r="GL50" s="92"/>
      <c r="GM50" s="76">
        <f t="shared" si="41"/>
        <v>0</v>
      </c>
      <c r="GN50" s="76">
        <v>0</v>
      </c>
      <c r="GO50" s="92">
        <v>1</v>
      </c>
      <c r="GP50" s="92" t="e">
        <f t="shared" si="42"/>
        <v>#DIV/0!</v>
      </c>
      <c r="GQ50" s="135">
        <v>0</v>
      </c>
      <c r="GR50" s="76">
        <v>0</v>
      </c>
      <c r="GS50" s="92">
        <v>1</v>
      </c>
      <c r="GT50" s="92" t="e">
        <f t="shared" si="43"/>
        <v>#DIV/0!</v>
      </c>
      <c r="GU50" s="136">
        <v>0</v>
      </c>
      <c r="GV50" s="134">
        <v>0</v>
      </c>
      <c r="GW50" s="142">
        <v>100</v>
      </c>
      <c r="GX50" s="95" t="e">
        <f t="shared" si="44"/>
        <v>#DIV/0!</v>
      </c>
      <c r="GY50" s="143"/>
      <c r="GZ50" s="143"/>
      <c r="HA50" s="143"/>
      <c r="HB50" s="143"/>
      <c r="HC50" s="136">
        <v>0</v>
      </c>
      <c r="HD50" s="4">
        <v>0</v>
      </c>
      <c r="HE50" s="142">
        <v>100</v>
      </c>
      <c r="HF50" s="143">
        <v>0</v>
      </c>
      <c r="HG50" s="12">
        <v>4022</v>
      </c>
      <c r="HH50" s="17">
        <v>5</v>
      </c>
      <c r="HI50" s="134">
        <v>100</v>
      </c>
      <c r="HK50" s="85">
        <f t="shared" si="63"/>
        <v>1.2431626056688214E-3</v>
      </c>
      <c r="HL50" s="21">
        <v>4022</v>
      </c>
      <c r="HM50" s="21">
        <v>5</v>
      </c>
      <c r="HN50" s="12"/>
      <c r="HO50" s="21">
        <v>100</v>
      </c>
      <c r="HP50" s="90">
        <f t="shared" si="64"/>
        <v>1.2431626056688214E-3</v>
      </c>
      <c r="HQ50" s="174">
        <v>4022</v>
      </c>
      <c r="HR50" s="17">
        <v>5</v>
      </c>
      <c r="HS50" s="12"/>
      <c r="HT50" s="134">
        <v>100</v>
      </c>
      <c r="HU50" s="86">
        <f t="shared" si="65"/>
        <v>1.2431626056688214E-3</v>
      </c>
      <c r="HV50" s="110">
        <v>3139</v>
      </c>
      <c r="HW50" s="110">
        <v>0</v>
      </c>
      <c r="HX50" s="26">
        <f t="shared" si="45"/>
        <v>0</v>
      </c>
      <c r="HY50" s="110">
        <v>860</v>
      </c>
      <c r="HZ50" s="110">
        <v>0</v>
      </c>
      <c r="IA50" s="26">
        <f t="shared" si="46"/>
        <v>0</v>
      </c>
      <c r="IB50" s="110">
        <v>0</v>
      </c>
      <c r="IC50" s="110">
        <v>0</v>
      </c>
      <c r="ID50" s="26" t="e">
        <f t="shared" si="47"/>
        <v>#DIV/0!</v>
      </c>
      <c r="IE50" s="110" t="s">
        <v>230</v>
      </c>
      <c r="IF50" s="12"/>
      <c r="IG50" s="51"/>
      <c r="IH50" s="51">
        <f t="shared" si="48"/>
        <v>3139</v>
      </c>
      <c r="II50" s="51" t="e">
        <f>VLOOKUP(A50,'[1]Prep 2021'!$A$1:$H$50,2,FALSE)</f>
        <v>#REF!</v>
      </c>
      <c r="IJ50" s="108"/>
      <c r="IK50" s="51">
        <f t="shared" si="49"/>
        <v>860</v>
      </c>
      <c r="IL50" s="51" t="e">
        <f>VLOOKUP(A50,'[1]Prep 2021'!$A$1:$H$50,3,FALSE)</f>
        <v>#REF!</v>
      </c>
      <c r="IM50" s="108"/>
      <c r="IN50" s="51">
        <f t="shared" si="50"/>
        <v>0</v>
      </c>
      <c r="IO50" s="51" t="e">
        <f>VLOOKUP(A50,'[1]Prep 2021'!$A$1:$H$50,5,FALSE)</f>
        <v>#REF!</v>
      </c>
      <c r="IP50" s="108"/>
      <c r="IQ50" s="108"/>
      <c r="IR50" s="108"/>
      <c r="IS50" s="108"/>
      <c r="IT50" s="110">
        <v>3139</v>
      </c>
      <c r="IU50" s="17" t="e">
        <f>VLOOKUP(A50,'[1]Prep all counties'!$A$1:$M$50,8,FALSE)</f>
        <v>#REF!</v>
      </c>
      <c r="IV50" s="110">
        <v>0</v>
      </c>
      <c r="IW50" s="110">
        <v>860</v>
      </c>
      <c r="IX50" s="17" t="e">
        <f>VLOOKUP(A50,'[1]Prep all counties'!$A$1:$M$50,10,FALSE)</f>
        <v>#REF!</v>
      </c>
      <c r="IY50" s="110">
        <v>0</v>
      </c>
      <c r="IZ50" s="110">
        <v>0</v>
      </c>
      <c r="JA50" s="17" t="e">
        <f>VLOOKUP(A50,'[1]Prep all counties'!$A$1:$M$50,11,FALSE)</f>
        <v>#REF!</v>
      </c>
      <c r="JB50" s="110">
        <v>0</v>
      </c>
      <c r="JC50" s="22" t="s">
        <v>230</v>
      </c>
      <c r="JD50" s="97"/>
      <c r="JE50" s="51"/>
      <c r="JF50" s="108">
        <v>30478.158137794693</v>
      </c>
      <c r="JG50" s="108"/>
      <c r="JH50" s="96">
        <f t="shared" si="52"/>
        <v>0</v>
      </c>
      <c r="JI50" s="51">
        <f t="shared" si="53"/>
        <v>30478.158137794693</v>
      </c>
      <c r="JJ50" s="51">
        <f>VLOOKUP(A50,'[1]Prep 2021'!$A$1:$H$50,8,FALSE)</f>
        <v>0</v>
      </c>
      <c r="JK50" s="143"/>
      <c r="JL50" s="108">
        <v>30478.158137794693</v>
      </c>
      <c r="JM50" s="51">
        <f>VLOOKUP(A50,[1]PREP2!$A$1:$M$50,7,FALSE)</f>
        <v>0</v>
      </c>
      <c r="JN50" s="108"/>
      <c r="JO50" s="108">
        <v>0</v>
      </c>
      <c r="JP50" s="51">
        <v>0</v>
      </c>
      <c r="JQ50" s="51">
        <v>3</v>
      </c>
      <c r="JR50" s="108">
        <f t="shared" si="54"/>
        <v>0</v>
      </c>
      <c r="JS50" s="51" t="e">
        <f t="shared" si="66"/>
        <v>#REF!</v>
      </c>
      <c r="JT50" s="51" t="e">
        <f t="shared" si="55"/>
        <v>#REF!</v>
      </c>
      <c r="JU50" s="143">
        <v>0.39953122841157979</v>
      </c>
      <c r="JV50" s="143">
        <v>0.54600000000000004</v>
      </c>
      <c r="JW50" s="143">
        <v>1.098901098901099E-2</v>
      </c>
      <c r="JX50" s="144">
        <v>0.39953122841157979</v>
      </c>
      <c r="JY50" s="144">
        <v>0.21814405071272258</v>
      </c>
      <c r="JZ50" s="145">
        <v>2.3971873704694787E-3</v>
      </c>
      <c r="KA50" s="99">
        <v>0.57892439291329911</v>
      </c>
      <c r="KB50" s="100">
        <v>1</v>
      </c>
      <c r="KC50" s="101">
        <v>0</v>
      </c>
      <c r="KD50" s="99">
        <f t="shared" si="56"/>
        <v>0.57892439291329911</v>
      </c>
      <c r="KE50" s="99">
        <v>0.40595082589263659</v>
      </c>
      <c r="KF50" s="99">
        <v>0</v>
      </c>
      <c r="KG50" s="96">
        <v>0.83035543428375314</v>
      </c>
      <c r="KH50" s="59">
        <v>1</v>
      </c>
      <c r="KI50" s="102">
        <v>100</v>
      </c>
      <c r="KJ50" s="26">
        <f t="shared" si="57"/>
        <v>0.83035543428375314</v>
      </c>
      <c r="KK50" s="26">
        <v>0.33779297443331169</v>
      </c>
      <c r="KL50" s="98">
        <v>1.0780626843616331E-2</v>
      </c>
      <c r="KM50" s="146" t="s">
        <v>60</v>
      </c>
    </row>
    <row r="51" spans="1:299" x14ac:dyDescent="0.35">
      <c r="A51" s="2" t="s">
        <v>46</v>
      </c>
      <c r="B51" s="147">
        <v>621241</v>
      </c>
      <c r="C51" s="49">
        <v>307013</v>
      </c>
      <c r="D51" s="49">
        <v>314213</v>
      </c>
      <c r="E51" s="49">
        <f t="shared" si="0"/>
        <v>977.08560753374309</v>
      </c>
      <c r="F51" s="12">
        <f t="shared" si="1"/>
        <v>1023.4517756577084</v>
      </c>
      <c r="G51" s="52">
        <v>0.28710000000000002</v>
      </c>
      <c r="H51" s="12">
        <v>118.38047140127424</v>
      </c>
      <c r="I51" s="12">
        <v>40</v>
      </c>
      <c r="J51" s="52">
        <v>0.33073902155948909</v>
      </c>
      <c r="K51" s="12">
        <v>123.01731992645095</v>
      </c>
      <c r="L51" s="12" t="e">
        <f t="shared" si="2"/>
        <v>#N/A</v>
      </c>
      <c r="M51" s="148">
        <v>0.30157488395574467</v>
      </c>
      <c r="N51" s="12">
        <v>126.4454156899682</v>
      </c>
      <c r="O51" s="17" t="e">
        <f t="shared" si="3"/>
        <v>#N/A</v>
      </c>
      <c r="P51" s="56">
        <v>1.0740700000000001E-2</v>
      </c>
      <c r="Q51" s="56">
        <v>8.9230999999999998E-3</v>
      </c>
      <c r="R51" s="56">
        <v>1.2474000000000001E-2</v>
      </c>
      <c r="S51" s="56">
        <v>1.0258153436812717E-2</v>
      </c>
      <c r="T51" s="56">
        <v>8.1513161964099998E-3</v>
      </c>
      <c r="U51" s="56">
        <v>1.2435757727717E-2</v>
      </c>
      <c r="V51" s="56">
        <v>8.3344049188870031E-3</v>
      </c>
      <c r="W51" s="56">
        <v>5.2494564967685399E-3</v>
      </c>
      <c r="X51" s="56">
        <v>1.10626934912886E-2</v>
      </c>
      <c r="Y51" s="24">
        <v>2.6730101390039757E-2</v>
      </c>
      <c r="Z51" s="24">
        <v>2.1384081112031807E-2</v>
      </c>
      <c r="AA51" s="24">
        <v>2.2968000000000002E-2</v>
      </c>
      <c r="AB51" s="12">
        <v>118.38047140127424</v>
      </c>
      <c r="AC51" s="12">
        <v>2.7189626671444671</v>
      </c>
      <c r="AD51" s="12">
        <v>115.66150873412977</v>
      </c>
      <c r="AE51" s="149">
        <f t="shared" si="4"/>
        <v>3.2241574821116351E-2</v>
      </c>
      <c r="AF51" s="13">
        <f t="shared" si="5"/>
        <v>2.579325985689308E-2</v>
      </c>
      <c r="AG51" s="3">
        <f t="shared" si="6"/>
        <v>2.6459121724759123E-2</v>
      </c>
      <c r="AH51" s="12">
        <v>123.01731992645095</v>
      </c>
      <c r="AI51" s="12">
        <f t="shared" si="7"/>
        <v>3.2549302421876019</v>
      </c>
      <c r="AJ51" s="5">
        <f t="shared" si="8"/>
        <v>119.76238968426335</v>
      </c>
      <c r="AK51" s="149">
        <f t="shared" si="9"/>
        <v>3.6184333121652278E-2</v>
      </c>
      <c r="AL51" s="3">
        <f t="shared" si="10"/>
        <v>2.8947466497321821E-2</v>
      </c>
      <c r="AM51" s="3">
        <f t="shared" si="11"/>
        <v>2.4125990716459572E-2</v>
      </c>
      <c r="AN51" s="12">
        <f t="shared" si="12"/>
        <v>126.4454156899682</v>
      </c>
      <c r="AO51" s="12">
        <f t="shared" si="13"/>
        <v>3.0506209250750445</v>
      </c>
      <c r="AP51" s="5">
        <f t="shared" si="14"/>
        <v>123.39479476489316</v>
      </c>
      <c r="AQ51" s="5" t="s">
        <v>60</v>
      </c>
      <c r="AR51" s="5"/>
      <c r="AS51" s="5" t="s">
        <v>60</v>
      </c>
      <c r="AT51" s="65">
        <v>29.2</v>
      </c>
      <c r="AU51" s="65">
        <v>24.8</v>
      </c>
      <c r="AV51" s="65">
        <v>33.5</v>
      </c>
      <c r="AW51" s="150">
        <v>28.2</v>
      </c>
      <c r="AX51" s="68">
        <v>31.7</v>
      </c>
      <c r="AY51" s="68">
        <v>24.7</v>
      </c>
      <c r="AZ51" s="65">
        <v>40</v>
      </c>
      <c r="BA51" s="65">
        <v>13.5</v>
      </c>
      <c r="BB51" s="71">
        <v>37.200000000000003</v>
      </c>
      <c r="BC51" s="71">
        <v>38</v>
      </c>
      <c r="BD51" s="71" t="s">
        <v>284</v>
      </c>
      <c r="BE51" s="17">
        <v>92.7</v>
      </c>
      <c r="BF51" s="17">
        <v>2304</v>
      </c>
      <c r="BG51" s="12">
        <f t="shared" si="15"/>
        <v>7.5045682104666573</v>
      </c>
      <c r="BH51" s="17">
        <v>281</v>
      </c>
      <c r="BI51" s="12">
        <f t="shared" si="16"/>
        <v>0.91527068886333807</v>
      </c>
      <c r="BJ51" s="17">
        <v>617</v>
      </c>
      <c r="BK51" s="75" t="s">
        <v>230</v>
      </c>
      <c r="BL51" s="75">
        <v>8.7043874890094202</v>
      </c>
      <c r="BM51" s="75">
        <v>1.0616028144147773</v>
      </c>
      <c r="BN51" s="75">
        <f>VLOOKUP(A51,[1]Sheet6!$A$1:$D$49,2,FALSE)</f>
        <v>29321</v>
      </c>
      <c r="BO51" s="75">
        <v>29502</v>
      </c>
      <c r="BP51" s="75">
        <v>327</v>
      </c>
      <c r="BQ51" s="75">
        <v>9481</v>
      </c>
      <c r="BR51" s="75">
        <v>9808</v>
      </c>
      <c r="BS51" s="75">
        <v>1703</v>
      </c>
      <c r="BT51" s="76">
        <v>72.426524885541284</v>
      </c>
      <c r="BU51" s="76">
        <v>85.002215330084184</v>
      </c>
      <c r="BV51" s="76"/>
      <c r="BW51" s="76"/>
      <c r="BX51" s="76">
        <v>30563</v>
      </c>
      <c r="BY51" s="76">
        <v>31100</v>
      </c>
      <c r="BZ51" s="76">
        <v>293</v>
      </c>
      <c r="CA51" s="76">
        <v>8818</v>
      </c>
      <c r="CB51" s="76">
        <v>9111</v>
      </c>
      <c r="CC51" s="76">
        <v>11774</v>
      </c>
      <c r="CD51" s="76">
        <v>29.29581993569132</v>
      </c>
      <c r="CE51" s="76">
        <v>67.154340836012864</v>
      </c>
      <c r="CF51" s="75">
        <f t="shared" si="17"/>
        <v>31900</v>
      </c>
      <c r="CG51" s="2">
        <f t="shared" si="17"/>
        <v>29128</v>
      </c>
      <c r="CH51" s="2">
        <v>553</v>
      </c>
      <c r="CI51" s="2">
        <v>7144</v>
      </c>
      <c r="CJ51" s="75">
        <f t="shared" si="18"/>
        <v>7697</v>
      </c>
      <c r="CK51" s="2">
        <f>VLOOKUP(A51,'[1]KP 2021'!$A$1:$AK$51,37)</f>
        <v>12103</v>
      </c>
      <c r="CL51" s="77">
        <f t="shared" si="58"/>
        <v>0.26424745948915135</v>
      </c>
      <c r="CM51" s="77">
        <f t="shared" si="59"/>
        <v>0.6797583081570997</v>
      </c>
      <c r="CN51" s="17">
        <v>89569</v>
      </c>
      <c r="CO51" s="17">
        <v>20018</v>
      </c>
      <c r="CP51" s="17">
        <v>69551</v>
      </c>
      <c r="CQ51" s="12">
        <v>77.650749701347564</v>
      </c>
      <c r="CR51" s="78">
        <v>12.6</v>
      </c>
      <c r="CS51" s="79">
        <v>19.833910000000003</v>
      </c>
      <c r="CT51" s="79">
        <v>8.8916671554000004</v>
      </c>
      <c r="CU51" s="79">
        <v>18.67483</v>
      </c>
      <c r="CV51" s="105">
        <v>30881</v>
      </c>
      <c r="CW51" s="105">
        <v>13542</v>
      </c>
      <c r="CX51" s="105">
        <v>13540</v>
      </c>
      <c r="CY51" s="81">
        <f t="shared" si="19"/>
        <v>43.845730384378747</v>
      </c>
      <c r="CZ51" s="105">
        <v>278.99706626752788</v>
      </c>
      <c r="DA51" s="105">
        <v>174</v>
      </c>
      <c r="DB51" s="105">
        <v>174</v>
      </c>
      <c r="DC51" s="80"/>
      <c r="DD51" s="80">
        <v>30563</v>
      </c>
      <c r="DE51" s="80">
        <v>31100</v>
      </c>
      <c r="DF51" s="80">
        <v>24954</v>
      </c>
      <c r="DG51" s="82">
        <f t="shared" si="20"/>
        <v>0.81647744004188072</v>
      </c>
      <c r="DH51" s="80">
        <v>140.50247569230123</v>
      </c>
      <c r="DI51" s="80">
        <v>167</v>
      </c>
      <c r="DJ51" s="80">
        <v>163</v>
      </c>
      <c r="DK51" s="80">
        <f t="shared" si="21"/>
        <v>1.1601219067268826</v>
      </c>
      <c r="DL51" s="81">
        <f t="shared" si="22"/>
        <v>62.366247189550336</v>
      </c>
      <c r="DM51" s="83">
        <v>31900</v>
      </c>
      <c r="DN51" s="84">
        <v>29128</v>
      </c>
      <c r="DO51" s="17">
        <v>16927</v>
      </c>
      <c r="DP51" s="85">
        <f t="shared" si="23"/>
        <v>0.53062695924764891</v>
      </c>
      <c r="DQ51" s="12">
        <v>116.83589195449899</v>
      </c>
      <c r="DR51" s="17">
        <v>134</v>
      </c>
      <c r="DS51" s="84">
        <v>138</v>
      </c>
      <c r="DT51" s="108">
        <f t="shared" si="24"/>
        <v>118.11438907295991</v>
      </c>
      <c r="DU51" s="51">
        <v>65355</v>
      </c>
      <c r="DV51" s="51">
        <f>VLOOKUP(A51,[2]Sheet1!$A$1:$F$49,6,FALSE)</f>
        <v>36258.240261357911</v>
      </c>
      <c r="DW51" s="51">
        <v>6021</v>
      </c>
      <c r="DX51" s="12">
        <v>100</v>
      </c>
      <c r="DY51" s="86">
        <f t="shared" si="25"/>
        <v>0.16605880364295725</v>
      </c>
      <c r="DZ51" s="87">
        <v>65355</v>
      </c>
      <c r="EA51" s="87">
        <f t="shared" si="60"/>
        <v>36258.240261357911</v>
      </c>
      <c r="EB51" s="87">
        <v>5735</v>
      </c>
      <c r="EC51" s="86">
        <v>1</v>
      </c>
      <c r="ED51" s="86">
        <f t="shared" si="26"/>
        <v>0.15817094152007305</v>
      </c>
      <c r="EE51" s="178">
        <f>VLOOKUP(A51,'[3]County 15 24 population'!$A$1:$J$50,10,FALSE)</f>
        <v>65355</v>
      </c>
      <c r="EF51" s="178">
        <v>36258.240261357911</v>
      </c>
      <c r="EG51" s="178">
        <v>10595</v>
      </c>
      <c r="EH51" s="12">
        <v>100</v>
      </c>
      <c r="EI51" s="12">
        <f t="shared" si="61"/>
        <v>29.220943773411921</v>
      </c>
      <c r="EJ51" s="184">
        <v>65576</v>
      </c>
      <c r="EK51" s="178">
        <v>29139.219665309782</v>
      </c>
      <c r="EL51" s="184">
        <v>3340</v>
      </c>
      <c r="EM51" s="21">
        <v>100</v>
      </c>
      <c r="EN51" s="88">
        <f t="shared" si="27"/>
        <v>0.11462214974741645</v>
      </c>
      <c r="EO51" s="89">
        <v>65576</v>
      </c>
      <c r="EP51" s="89">
        <v>29139.219665309782</v>
      </c>
      <c r="EQ51" s="172">
        <v>2763</v>
      </c>
      <c r="ER51" s="85">
        <v>1</v>
      </c>
      <c r="ES51" s="85">
        <f t="shared" si="28"/>
        <v>9.4820658608416666E-2</v>
      </c>
      <c r="ET51" s="12">
        <v>65576</v>
      </c>
      <c r="EU51" s="12">
        <v>29139.219665309782</v>
      </c>
      <c r="EV51" s="178">
        <v>1932</v>
      </c>
      <c r="EW51" s="12">
        <v>100</v>
      </c>
      <c r="EX51" s="85">
        <f t="shared" si="62"/>
        <v>6.6302393207188198E-2</v>
      </c>
      <c r="EY51" s="12">
        <v>2304</v>
      </c>
      <c r="EZ51" s="12">
        <v>934</v>
      </c>
      <c r="FA51" s="12">
        <v>100</v>
      </c>
      <c r="FB51" s="21">
        <f t="shared" si="29"/>
        <v>40.538194444444443</v>
      </c>
      <c r="FC51" s="21">
        <f t="shared" si="30"/>
        <v>2304</v>
      </c>
      <c r="FD51" s="21">
        <f>VLOOKUP(A51,'[1]KP 2021'!$A$1:$O$51,6,FALSE)</f>
        <v>952</v>
      </c>
      <c r="FE51" s="21">
        <v>100</v>
      </c>
      <c r="FF51" s="90">
        <f t="shared" si="31"/>
        <v>0.41319444444444442</v>
      </c>
      <c r="FG51" s="12">
        <v>2304</v>
      </c>
      <c r="FH51" s="179">
        <v>1762</v>
      </c>
      <c r="FI51" s="12">
        <v>100</v>
      </c>
      <c r="FJ51" s="92">
        <f t="shared" si="32"/>
        <v>0.76475694444444442</v>
      </c>
      <c r="FK51" s="75">
        <v>281</v>
      </c>
      <c r="FL51" s="75">
        <v>0</v>
      </c>
      <c r="FM51" s="75">
        <v>100</v>
      </c>
      <c r="FN51" s="92">
        <f t="shared" si="33"/>
        <v>0</v>
      </c>
      <c r="FO51" s="76">
        <f t="shared" si="34"/>
        <v>281</v>
      </c>
      <c r="FP51" s="76">
        <f>VLOOKUP(A51,'[1]KP 2021'!$A$1:$O$51,15,FALSE)</f>
        <v>0</v>
      </c>
      <c r="FQ51" s="92">
        <v>1</v>
      </c>
      <c r="FR51" s="92">
        <f t="shared" si="35"/>
        <v>0</v>
      </c>
      <c r="FS51" s="12">
        <v>281</v>
      </c>
      <c r="FT51" s="179">
        <v>0</v>
      </c>
      <c r="FU51" s="93">
        <v>100</v>
      </c>
      <c r="FV51" s="92">
        <f t="shared" si="36"/>
        <v>0</v>
      </c>
      <c r="FW51" s="75">
        <v>617</v>
      </c>
      <c r="FX51" s="75">
        <v>0</v>
      </c>
      <c r="FY51" s="75">
        <v>100</v>
      </c>
      <c r="FZ51" s="92">
        <f t="shared" si="37"/>
        <v>0</v>
      </c>
      <c r="GA51" s="94">
        <f t="shared" si="38"/>
        <v>617</v>
      </c>
      <c r="GB51" s="76">
        <f>VLOOKUP(A51,'[1]PWID 2021'!$A$1:$F$50,6,FALSE)</f>
        <v>0</v>
      </c>
      <c r="GC51" s="92">
        <v>1</v>
      </c>
      <c r="GD51" s="92">
        <f t="shared" si="39"/>
        <v>0</v>
      </c>
      <c r="GE51" s="17">
        <f>VLOOKUP(A51,'[4]KPSE post county TWG'!$A$4:$U$52,16,FALSE)</f>
        <v>617</v>
      </c>
      <c r="GF51" s="179">
        <v>33</v>
      </c>
      <c r="GG51" s="76">
        <v>100</v>
      </c>
      <c r="GH51" s="92">
        <f>GF51/GE51</f>
        <v>5.3484602917341979E-2</v>
      </c>
      <c r="GI51" s="75">
        <v>617</v>
      </c>
      <c r="GJ51" s="76">
        <v>0</v>
      </c>
      <c r="GK51" s="92">
        <v>1</v>
      </c>
      <c r="GL51" s="92">
        <f>GJ51/GI51</f>
        <v>0</v>
      </c>
      <c r="GM51" s="76">
        <f t="shared" si="41"/>
        <v>617</v>
      </c>
      <c r="GN51" s="76">
        <v>0</v>
      </c>
      <c r="GO51" s="92">
        <v>1</v>
      </c>
      <c r="GP51" s="92">
        <f t="shared" si="42"/>
        <v>0</v>
      </c>
      <c r="GQ51" s="75">
        <v>617</v>
      </c>
      <c r="GR51" s="76">
        <v>0</v>
      </c>
      <c r="GS51" s="92">
        <v>1</v>
      </c>
      <c r="GT51" s="92">
        <f t="shared" si="43"/>
        <v>0</v>
      </c>
      <c r="GU51" s="76">
        <v>0</v>
      </c>
      <c r="GV51" s="17">
        <v>0</v>
      </c>
      <c r="GW51" s="17">
        <v>100</v>
      </c>
      <c r="GX51" s="95" t="e">
        <f t="shared" si="44"/>
        <v>#DIV/0!</v>
      </c>
      <c r="GY51" s="96"/>
      <c r="GZ51" s="96"/>
      <c r="HA51" s="96"/>
      <c r="HB51" s="96"/>
      <c r="HC51" s="76">
        <v>0</v>
      </c>
      <c r="HD51" s="4">
        <v>0</v>
      </c>
      <c r="HE51" s="17">
        <v>100</v>
      </c>
      <c r="HF51" s="26">
        <v>0</v>
      </c>
      <c r="HG51" s="12">
        <v>17301</v>
      </c>
      <c r="HH51" s="17">
        <v>3431</v>
      </c>
      <c r="HI51" s="17">
        <v>100</v>
      </c>
      <c r="HK51" s="85">
        <f t="shared" si="63"/>
        <v>0.19831223628691982</v>
      </c>
      <c r="HL51" s="21">
        <v>17301</v>
      </c>
      <c r="HM51" s="21">
        <v>3432</v>
      </c>
      <c r="HN51" s="12"/>
      <c r="HO51" s="21">
        <v>100</v>
      </c>
      <c r="HP51" s="90">
        <f t="shared" si="64"/>
        <v>0.1983700364140801</v>
      </c>
      <c r="HQ51" s="175">
        <v>17301</v>
      </c>
      <c r="HR51" s="17">
        <v>3507</v>
      </c>
      <c r="HS51" s="12"/>
      <c r="HT51" s="17">
        <v>100</v>
      </c>
      <c r="HU51" s="86">
        <f t="shared" si="65"/>
        <v>0.20270504595110109</v>
      </c>
      <c r="HV51" s="12">
        <v>2304</v>
      </c>
      <c r="HW51" s="12">
        <v>13</v>
      </c>
      <c r="HX51" s="26">
        <f t="shared" si="45"/>
        <v>5.642361111111111E-3</v>
      </c>
      <c r="HY51" s="12">
        <v>281</v>
      </c>
      <c r="HZ51" s="12">
        <v>0</v>
      </c>
      <c r="IA51" s="26">
        <f t="shared" si="46"/>
        <v>0</v>
      </c>
      <c r="IB51" s="12">
        <v>617</v>
      </c>
      <c r="IC51" s="12">
        <v>0</v>
      </c>
      <c r="ID51" s="26">
        <f t="shared" si="47"/>
        <v>0</v>
      </c>
      <c r="IE51" s="12" t="s">
        <v>230</v>
      </c>
      <c r="IF51" s="12"/>
      <c r="IG51" s="12"/>
      <c r="IH51" s="51">
        <f t="shared" si="48"/>
        <v>2304</v>
      </c>
      <c r="II51" s="51">
        <f>VLOOKUP(A51,'[1]Prep 2021'!$A$1:$H$50,2,FALSE)</f>
        <v>13</v>
      </c>
      <c r="IJ51" s="12"/>
      <c r="IK51" s="51">
        <f t="shared" si="49"/>
        <v>281</v>
      </c>
      <c r="IL51" s="51" t="e">
        <f>VLOOKUP(A51,'[1]Prep 2021'!$A$1:$H$50,3,FALSE)</f>
        <v>#REF!</v>
      </c>
      <c r="IM51" s="12"/>
      <c r="IN51" s="51">
        <f t="shared" si="50"/>
        <v>617</v>
      </c>
      <c r="IO51" s="51" t="e">
        <f>VLOOKUP(A51,'[1]Prep 2021'!$A$1:$H$50,5,FALSE)</f>
        <v>#REF!</v>
      </c>
      <c r="IP51" s="12"/>
      <c r="IQ51" s="12"/>
      <c r="IR51" s="12"/>
      <c r="IS51" s="12"/>
      <c r="IT51" s="12">
        <v>2304</v>
      </c>
      <c r="IU51" s="17">
        <f>VLOOKUP(A51,'[1]Prep all counties'!$A$1:$M$50,8,FALSE)</f>
        <v>22</v>
      </c>
      <c r="IV51" s="12">
        <f>IU51/IT51*100</f>
        <v>0.95486111111111116</v>
      </c>
      <c r="IW51" s="12">
        <v>281</v>
      </c>
      <c r="IX51" s="17" t="e">
        <f>VLOOKUP(A51,'[1]Prep all counties'!$A$1:$M$50,10,FALSE)</f>
        <v>#REF!</v>
      </c>
      <c r="IY51" s="12">
        <v>0</v>
      </c>
      <c r="IZ51" s="12">
        <v>617</v>
      </c>
      <c r="JA51" s="17">
        <f>VLOOKUP(A51,'[1]Prep all counties'!$A$1:$M$50,11,FALSE)</f>
        <v>7</v>
      </c>
      <c r="JB51" s="12">
        <v>0</v>
      </c>
      <c r="JC51" s="12" t="s">
        <v>230</v>
      </c>
      <c r="JD51" s="12"/>
      <c r="JE51" s="12"/>
      <c r="JF51" s="12">
        <v>36258.240261357911</v>
      </c>
      <c r="JG51" s="12">
        <v>0</v>
      </c>
      <c r="JH51" s="96">
        <f t="shared" si="52"/>
        <v>0</v>
      </c>
      <c r="JI51" s="51">
        <f t="shared" si="53"/>
        <v>36258.240261357911</v>
      </c>
      <c r="JJ51" s="12">
        <f>VLOOKUP(A51,'[1]Prep 2021'!$A$1:$H$50,8,FALSE)</f>
        <v>49</v>
      </c>
      <c r="JK51" s="96"/>
      <c r="JL51" s="12">
        <v>36258.240261357911</v>
      </c>
      <c r="JM51" s="51">
        <f>VLOOKUP(A51,[1]PREP2!$A$1:$M$50,7,FALSE)</f>
        <v>25</v>
      </c>
      <c r="JN51" s="12"/>
      <c r="JO51" s="12">
        <v>0</v>
      </c>
      <c r="JP51" s="51">
        <v>2</v>
      </c>
      <c r="JQ51" s="51">
        <v>19</v>
      </c>
      <c r="JR51" s="51">
        <f t="shared" si="54"/>
        <v>13</v>
      </c>
      <c r="JS51" s="51" t="e">
        <f t="shared" si="66"/>
        <v>#REF!</v>
      </c>
      <c r="JT51" s="51" t="e">
        <f t="shared" si="55"/>
        <v>#REF!</v>
      </c>
      <c r="JU51" s="26">
        <v>0.72162987676433021</v>
      </c>
      <c r="JV51" s="26">
        <v>0.99935732647814912</v>
      </c>
      <c r="JW51" s="26">
        <v>0.67556270096463023</v>
      </c>
      <c r="JX51" s="26">
        <v>0.72162987676433021</v>
      </c>
      <c r="JY51" s="26">
        <v>0.72116610434995732</v>
      </c>
      <c r="JZ51" s="98">
        <v>0.48719292129879749</v>
      </c>
      <c r="KA51" s="99">
        <v>0.88989718775723958</v>
      </c>
      <c r="KB51" s="100">
        <v>1</v>
      </c>
      <c r="KC51" s="101">
        <v>90.3</v>
      </c>
      <c r="KD51" s="99">
        <f t="shared" si="56"/>
        <v>0.88989718775723958</v>
      </c>
      <c r="KE51" s="99">
        <v>0.78634716722815012</v>
      </c>
      <c r="KF51" s="99">
        <v>0.25424209121297747</v>
      </c>
      <c r="KG51" s="96">
        <v>0.83445674999553521</v>
      </c>
      <c r="KH51" s="59">
        <v>0.99940635203324424</v>
      </c>
      <c r="KI51" s="102">
        <v>91.5</v>
      </c>
      <c r="KJ51" s="26">
        <f t="shared" si="57"/>
        <v>0.83445674999553521</v>
      </c>
      <c r="KK51" s="26">
        <v>1.0170112927218959</v>
      </c>
      <c r="KL51" s="98">
        <v>0.66058915865244627</v>
      </c>
      <c r="KM51" s="103"/>
    </row>
    <row r="52" spans="1:299" s="155" customFormat="1" x14ac:dyDescent="0.35">
      <c r="A52" s="2"/>
      <c r="B52" s="2"/>
      <c r="C52" s="2"/>
      <c r="D52" s="2"/>
      <c r="E52" s="2"/>
      <c r="F52" s="2"/>
      <c r="G52" s="151"/>
      <c r="H52" s="151"/>
      <c r="I52" s="152"/>
      <c r="J52" s="152"/>
      <c r="K52" s="152"/>
      <c r="L52" s="152"/>
      <c r="M52" s="153"/>
      <c r="N52" s="154"/>
      <c r="P52" s="156"/>
      <c r="Q52" s="157"/>
      <c r="R52" s="158"/>
      <c r="S52" s="159"/>
      <c r="T52" s="159"/>
      <c r="U52" s="159"/>
      <c r="V52" s="156"/>
      <c r="W52" s="157"/>
      <c r="X52" s="160"/>
      <c r="Y52" s="157"/>
      <c r="Z52" s="157"/>
      <c r="AA52" s="157"/>
      <c r="AB52" s="157"/>
      <c r="AC52" s="157"/>
      <c r="AD52" s="157"/>
      <c r="AE52" s="161"/>
      <c r="AF52" s="161"/>
      <c r="AG52" s="161"/>
      <c r="AH52" s="161"/>
      <c r="AI52" s="161"/>
      <c r="AJ52" s="161"/>
      <c r="AK52" s="162"/>
      <c r="AL52" s="163"/>
      <c r="AN52" s="164"/>
      <c r="AP52" s="165"/>
      <c r="AT52" s="164"/>
      <c r="CF52" s="75"/>
      <c r="CG52" s="2"/>
      <c r="CH52" s="2"/>
      <c r="CI52" s="2"/>
      <c r="CJ52" s="75"/>
      <c r="CK52" s="2"/>
      <c r="CL52" s="76"/>
      <c r="CM52" s="76"/>
      <c r="CV52" s="164"/>
      <c r="CW52" s="164"/>
      <c r="CX52" s="164"/>
      <c r="CY52" s="164"/>
      <c r="CZ52" s="164"/>
      <c r="DA52" s="164"/>
      <c r="DB52" s="164"/>
      <c r="DC52" s="164"/>
      <c r="DD52" s="80"/>
      <c r="DE52" s="80"/>
      <c r="DF52" s="80"/>
      <c r="DG52" s="82"/>
      <c r="DH52" s="80"/>
      <c r="DI52" s="80"/>
      <c r="DJ52" s="80"/>
      <c r="DK52" s="80"/>
      <c r="DL52" s="164"/>
      <c r="DM52" s="83"/>
      <c r="DN52" s="84"/>
      <c r="DO52" s="17"/>
      <c r="DP52" s="85"/>
      <c r="DQ52" s="12"/>
      <c r="DR52" s="17"/>
      <c r="DS52" s="84"/>
      <c r="DV52" s="180"/>
      <c r="DW52" s="180"/>
      <c r="DY52" s="86"/>
      <c r="DZ52" s="87"/>
      <c r="EA52" s="180"/>
      <c r="EB52" s="180"/>
      <c r="ED52" s="86"/>
      <c r="EE52" s="180"/>
      <c r="EF52" s="180"/>
      <c r="EG52" s="180"/>
      <c r="EI52" s="86"/>
      <c r="EJ52" s="164"/>
      <c r="EK52" s="164"/>
      <c r="EL52" s="21"/>
      <c r="EM52" s="21"/>
      <c r="EN52" s="88"/>
      <c r="EO52" s="88"/>
      <c r="EP52" s="89"/>
      <c r="EQ52" s="89"/>
      <c r="ER52" s="88"/>
      <c r="ES52" s="88"/>
      <c r="ET52" s="17"/>
      <c r="EU52" s="12"/>
      <c r="EV52" s="12"/>
      <c r="EW52" s="12"/>
      <c r="EX52" s="85"/>
      <c r="EY52" s="164"/>
      <c r="EZ52" s="164"/>
      <c r="FA52" s="164"/>
      <c r="FB52" s="164"/>
      <c r="FC52" s="21"/>
      <c r="FD52" s="21"/>
      <c r="FE52" s="21"/>
      <c r="FF52" s="90"/>
      <c r="FG52" s="164"/>
      <c r="FH52" s="164"/>
      <c r="FJ52" s="92"/>
      <c r="FK52" s="166"/>
      <c r="FL52" s="166"/>
      <c r="FM52" s="166"/>
      <c r="FN52" s="167"/>
      <c r="FO52" s="76"/>
      <c r="FP52" s="76"/>
      <c r="FQ52" s="92"/>
      <c r="FR52" s="92"/>
      <c r="FS52" s="164"/>
      <c r="FT52" s="164"/>
      <c r="FV52" s="92"/>
      <c r="GA52" s="94"/>
      <c r="GB52" s="76"/>
      <c r="GC52" s="92"/>
      <c r="GD52" s="92"/>
      <c r="GE52" s="164"/>
      <c r="GF52" s="164"/>
      <c r="GH52" s="92"/>
      <c r="GK52" s="92"/>
      <c r="GL52" s="92"/>
      <c r="GM52" s="76"/>
      <c r="GN52" s="76"/>
      <c r="GO52" s="92"/>
      <c r="GP52" s="92"/>
      <c r="GS52" s="92"/>
      <c r="GT52" s="92"/>
      <c r="HF52" s="165"/>
      <c r="HL52" s="21"/>
      <c r="HM52" s="21"/>
      <c r="HN52" s="12"/>
      <c r="HO52" s="21"/>
      <c r="HP52" s="90"/>
      <c r="HQ52" s="176"/>
      <c r="HR52" s="17"/>
      <c r="HS52" s="12"/>
      <c r="HU52" s="165"/>
      <c r="IG52" s="165"/>
      <c r="IH52" s="51"/>
      <c r="II52" s="51"/>
      <c r="IJ52" s="165"/>
      <c r="IK52" s="51"/>
      <c r="IL52" s="51"/>
      <c r="IM52" s="165"/>
      <c r="IN52" s="51"/>
      <c r="IO52" s="51"/>
      <c r="IP52" s="165"/>
      <c r="IQ52" s="165"/>
      <c r="IR52" s="165"/>
      <c r="IS52" s="165"/>
      <c r="IW52" s="154"/>
      <c r="JC52" s="164"/>
      <c r="JD52" s="163"/>
      <c r="JE52" s="165"/>
      <c r="JF52" s="168"/>
      <c r="JG52" s="168"/>
      <c r="JH52" s="165"/>
      <c r="JI52" s="51"/>
      <c r="JJ52" s="51"/>
      <c r="JK52" s="165"/>
      <c r="JL52" s="165"/>
      <c r="JM52" s="51"/>
      <c r="JN52" s="168"/>
      <c r="JO52" s="168"/>
      <c r="JP52" s="51"/>
      <c r="JQ52" s="51"/>
      <c r="JR52" s="168"/>
      <c r="JS52" s="51"/>
      <c r="JT52" s="51"/>
      <c r="KA52" s="99"/>
      <c r="KB52" s="100"/>
      <c r="KC52" s="101"/>
      <c r="KD52" s="165"/>
      <c r="KE52" s="99"/>
      <c r="KF52" s="99"/>
      <c r="KG52" s="96"/>
      <c r="KH52" s="59"/>
      <c r="KI52" s="102"/>
      <c r="KJ52" s="26"/>
      <c r="KK52" s="26"/>
      <c r="KL52" s="98"/>
    </row>
    <row r="53" spans="1:299" x14ac:dyDescent="0.35">
      <c r="A53" s="2"/>
      <c r="B53" s="2"/>
      <c r="C53" s="2"/>
      <c r="D53" s="2"/>
      <c r="E53" s="2"/>
      <c r="F53" s="2"/>
      <c r="G53" s="2"/>
      <c r="H53" s="2"/>
      <c r="I53" s="169"/>
      <c r="J53" s="169"/>
      <c r="K53" s="169"/>
      <c r="L53" s="169"/>
      <c r="M53" s="90"/>
      <c r="N53" s="12"/>
      <c r="P53" s="55"/>
      <c r="Q53" s="56"/>
      <c r="R53" s="57"/>
      <c r="S53" s="58"/>
      <c r="T53" s="58"/>
      <c r="U53" s="58"/>
      <c r="V53" s="55"/>
      <c r="W53" s="56"/>
      <c r="X53" s="59"/>
      <c r="Y53" s="56"/>
      <c r="Z53" s="56"/>
      <c r="AA53" s="56"/>
      <c r="AB53" s="56"/>
      <c r="AC53" s="56"/>
      <c r="AD53" s="56"/>
      <c r="AE53" s="170"/>
      <c r="AF53" s="170"/>
      <c r="AG53" s="170"/>
      <c r="AH53" s="170"/>
      <c r="AI53" s="170"/>
      <c r="AJ53" s="170"/>
      <c r="CG53" s="2"/>
      <c r="CH53" s="2"/>
      <c r="CI53" s="2"/>
      <c r="CK53" s="2"/>
      <c r="DM53" s="83"/>
      <c r="DN53" s="84"/>
      <c r="DQ53" s="12"/>
      <c r="EY53" s="21"/>
      <c r="EZ53" s="21"/>
      <c r="IW53" s="12"/>
      <c r="JD53" s="41"/>
      <c r="JE53" s="25"/>
      <c r="JF53" s="25"/>
      <c r="JG53" s="25"/>
      <c r="JH53" s="25"/>
      <c r="JI53" s="25"/>
      <c r="JJ53" s="25"/>
      <c r="JK53" s="25"/>
      <c r="JL53" s="25"/>
      <c r="JM53" s="51"/>
      <c r="JN53" s="51"/>
      <c r="JO53" s="51"/>
      <c r="JP53" s="51"/>
      <c r="JQ53" s="51"/>
      <c r="JR53" s="51"/>
      <c r="JS53" s="51"/>
    </row>
    <row r="54" spans="1:299" x14ac:dyDescent="0.35">
      <c r="M54" s="90"/>
      <c r="N54" s="12"/>
      <c r="P54" s="55"/>
      <c r="Q54" s="56"/>
      <c r="R54" s="57"/>
      <c r="S54" s="58"/>
      <c r="T54" s="58"/>
      <c r="U54" s="58"/>
      <c r="V54" s="55"/>
      <c r="W54" s="56"/>
      <c r="X54" s="59"/>
      <c r="Y54" s="56"/>
      <c r="Z54" s="56"/>
      <c r="AA54" s="56"/>
      <c r="AB54" s="56"/>
      <c r="AC54" s="56"/>
      <c r="AD54" s="56"/>
      <c r="AE54" s="170"/>
      <c r="AF54" s="170"/>
      <c r="AG54" s="170"/>
      <c r="AH54" s="170"/>
      <c r="AI54" s="170"/>
      <c r="AJ54" s="170"/>
      <c r="CG54" s="2"/>
      <c r="CH54" s="2"/>
      <c r="CI54" s="2"/>
      <c r="CK54" s="2"/>
      <c r="DM54" s="83"/>
      <c r="DN54" s="84"/>
      <c r="DQ54" s="12"/>
      <c r="IW54" s="12"/>
      <c r="JD54" s="41"/>
      <c r="JE54" s="25"/>
      <c r="JF54" s="25"/>
      <c r="JG54" s="25"/>
      <c r="JH54" s="25"/>
      <c r="JI54" s="25"/>
      <c r="JJ54" s="25"/>
      <c r="JK54" s="25"/>
      <c r="JL54" s="25"/>
      <c r="JM54" s="51"/>
      <c r="JN54" s="51"/>
      <c r="JO54" s="51"/>
      <c r="JP54" s="51"/>
      <c r="JQ54" s="51"/>
      <c r="JR54" s="51"/>
      <c r="JS54" s="51"/>
    </row>
    <row r="55" spans="1:299" x14ac:dyDescent="0.35">
      <c r="M55" s="90"/>
      <c r="N55" s="12"/>
      <c r="P55" s="55"/>
      <c r="Q55" s="56"/>
      <c r="R55" s="57"/>
      <c r="S55" s="58"/>
      <c r="T55" s="58"/>
      <c r="U55" s="58"/>
      <c r="V55" s="55"/>
      <c r="W55" s="56"/>
      <c r="X55" s="59"/>
      <c r="Y55" s="56"/>
      <c r="Z55" s="56"/>
      <c r="AA55" s="56"/>
      <c r="AB55" s="56"/>
      <c r="AC55" s="56"/>
      <c r="AD55" s="56"/>
      <c r="AE55" s="170"/>
      <c r="AF55" s="170"/>
      <c r="AG55" s="170"/>
      <c r="AH55" s="170"/>
      <c r="AI55" s="170"/>
      <c r="AJ55" s="170"/>
      <c r="CG55" s="2"/>
      <c r="CH55" s="2"/>
      <c r="CI55" s="2"/>
      <c r="CK55" s="2"/>
      <c r="DM55" s="83"/>
      <c r="DN55" s="84"/>
      <c r="DQ55" s="12"/>
      <c r="IW55" s="12"/>
      <c r="JD55" s="41"/>
      <c r="JE55" s="25"/>
      <c r="JF55" s="25"/>
      <c r="JG55" s="25"/>
      <c r="JH55" s="25"/>
      <c r="JI55" s="25"/>
      <c r="JJ55" s="25"/>
      <c r="JK55" s="25"/>
      <c r="JL55" s="25"/>
      <c r="JM55" s="51"/>
      <c r="JN55" s="51"/>
      <c r="JO55" s="51"/>
      <c r="JP55" s="51"/>
      <c r="JQ55" s="51"/>
      <c r="JR55" s="51"/>
      <c r="JS55" s="51"/>
    </row>
    <row r="56" spans="1:299" x14ac:dyDescent="0.35">
      <c r="M56" s="90"/>
      <c r="N56" s="12"/>
      <c r="P56" s="55"/>
      <c r="Q56" s="56"/>
      <c r="R56" s="57"/>
      <c r="S56" s="58"/>
      <c r="T56" s="58"/>
      <c r="U56" s="58"/>
      <c r="V56" s="55"/>
      <c r="W56" s="56"/>
      <c r="X56" s="59"/>
      <c r="Y56" s="56"/>
      <c r="Z56" s="56"/>
      <c r="AA56" s="56"/>
      <c r="AB56" s="56"/>
      <c r="AC56" s="56"/>
      <c r="AD56" s="56"/>
      <c r="AE56" s="170"/>
      <c r="AF56" s="170"/>
      <c r="AG56" s="170"/>
      <c r="AH56" s="170"/>
      <c r="AI56" s="170"/>
      <c r="AJ56" s="170"/>
      <c r="CG56" s="2"/>
      <c r="CH56" s="2"/>
      <c r="CI56" s="2"/>
      <c r="CK56" s="2"/>
      <c r="DM56" s="83"/>
      <c r="DN56" s="84"/>
      <c r="DQ56" s="12"/>
      <c r="EG56" s="12"/>
      <c r="IW56" s="12"/>
      <c r="JD56" s="41"/>
      <c r="JE56" s="25"/>
      <c r="JF56" s="25"/>
      <c r="JG56" s="25"/>
      <c r="JH56" s="25"/>
      <c r="JI56" s="25"/>
      <c r="JJ56" s="25"/>
      <c r="JK56" s="25"/>
      <c r="JL56" s="25"/>
      <c r="JM56" s="51"/>
      <c r="JN56" s="51"/>
      <c r="JO56" s="51"/>
      <c r="JP56" s="51"/>
      <c r="JQ56" s="51"/>
      <c r="JR56" s="51"/>
      <c r="JS56" s="51"/>
    </row>
    <row r="57" spans="1:299" x14ac:dyDescent="0.35">
      <c r="M57" s="90"/>
      <c r="N57" s="12"/>
      <c r="P57" s="55"/>
      <c r="Q57" s="56"/>
      <c r="R57" s="57"/>
      <c r="S57" s="58"/>
      <c r="T57" s="58"/>
      <c r="U57" s="58"/>
      <c r="V57" s="55"/>
      <c r="W57" s="56"/>
      <c r="X57" s="59"/>
      <c r="Y57" s="56"/>
      <c r="Z57" s="56"/>
      <c r="AA57" s="56"/>
      <c r="AB57" s="56"/>
      <c r="AC57" s="56"/>
      <c r="AD57" s="56"/>
      <c r="AE57" s="170"/>
      <c r="AF57" s="170"/>
      <c r="AG57" s="170"/>
      <c r="AH57" s="170"/>
      <c r="AI57" s="170"/>
      <c r="AJ57" s="170"/>
      <c r="CG57" s="2"/>
      <c r="CH57" s="2"/>
      <c r="CI57" s="2"/>
      <c r="CK57" s="2"/>
      <c r="DM57" s="83"/>
      <c r="DN57" s="84"/>
      <c r="DQ57" s="12"/>
      <c r="IW57" s="12"/>
      <c r="JD57" s="41"/>
      <c r="JE57" s="25"/>
      <c r="JF57" s="25"/>
      <c r="JG57" s="25"/>
      <c r="JH57" s="25"/>
      <c r="JI57" s="25"/>
      <c r="JJ57" s="25"/>
      <c r="JK57" s="25"/>
      <c r="JL57" s="25"/>
      <c r="JM57" s="51"/>
      <c r="JN57" s="51"/>
      <c r="JO57" s="51"/>
      <c r="JP57" s="51"/>
      <c r="JQ57" s="51"/>
      <c r="JR57" s="51"/>
      <c r="JS57" s="51"/>
    </row>
  </sheetData>
  <mergeCells count="71">
    <mergeCell ref="KA3:KC3"/>
    <mergeCell ref="KD3:KF3"/>
    <mergeCell ref="KG3:KI3"/>
    <mergeCell ref="KJ3:KL3"/>
    <mergeCell ref="JC3:JE3"/>
    <mergeCell ref="JF3:JH3"/>
    <mergeCell ref="JI3:JK3"/>
    <mergeCell ref="JL3:JN3"/>
    <mergeCell ref="JU3:JW3"/>
    <mergeCell ref="JX3:JZ3"/>
    <mergeCell ref="IZ3:JB3"/>
    <mergeCell ref="HQ3:HU3"/>
    <mergeCell ref="HV3:HX3"/>
    <mergeCell ref="HY3:IA3"/>
    <mergeCell ref="IB3:ID3"/>
    <mergeCell ref="IE3:IG3"/>
    <mergeCell ref="IH3:IJ3"/>
    <mergeCell ref="IK3:IM3"/>
    <mergeCell ref="IN3:IP3"/>
    <mergeCell ref="IQ3:IS3"/>
    <mergeCell ref="IT3:IV3"/>
    <mergeCell ref="IW3:IY3"/>
    <mergeCell ref="HL3:HP3"/>
    <mergeCell ref="FS3:FV3"/>
    <mergeCell ref="FW3:FZ3"/>
    <mergeCell ref="GA3:GD3"/>
    <mergeCell ref="GE3:GH3"/>
    <mergeCell ref="GI3:GL3"/>
    <mergeCell ref="GM3:GP3"/>
    <mergeCell ref="GQ3:GT3"/>
    <mergeCell ref="GU3:GX3"/>
    <mergeCell ref="GY3:HB3"/>
    <mergeCell ref="HC3:HF3"/>
    <mergeCell ref="HG3:HK3"/>
    <mergeCell ref="FO3:FR3"/>
    <mergeCell ref="DM3:DT3"/>
    <mergeCell ref="DU3:DY3"/>
    <mergeCell ref="DZ3:ED3"/>
    <mergeCell ref="EE3:EI3"/>
    <mergeCell ref="EJ3:EN3"/>
    <mergeCell ref="EO3:ES3"/>
    <mergeCell ref="ET3:EX3"/>
    <mergeCell ref="EY3:FB3"/>
    <mergeCell ref="FC3:FF3"/>
    <mergeCell ref="FG3:FJ3"/>
    <mergeCell ref="FK3:FN3"/>
    <mergeCell ref="DD3:DL3"/>
    <mergeCell ref="AT3:AV3"/>
    <mergeCell ref="AW3:AY3"/>
    <mergeCell ref="AZ3:BA3"/>
    <mergeCell ref="BB3:BD3"/>
    <mergeCell ref="BF3:BK3"/>
    <mergeCell ref="BN3:BU3"/>
    <mergeCell ref="BX3:CE3"/>
    <mergeCell ref="CF3:CM3"/>
    <mergeCell ref="CN3:CQ3"/>
    <mergeCell ref="CS3:CU3"/>
    <mergeCell ref="CY3:DC3"/>
    <mergeCell ref="AK3:AP3"/>
    <mergeCell ref="B1:F1"/>
    <mergeCell ref="G1:I1"/>
    <mergeCell ref="B3:F3"/>
    <mergeCell ref="G3:I3"/>
    <mergeCell ref="J3:L3"/>
    <mergeCell ref="M3:O3"/>
    <mergeCell ref="P3:R3"/>
    <mergeCell ref="S3:U3"/>
    <mergeCell ref="V3:X3"/>
    <mergeCell ref="Y3:AD3"/>
    <mergeCell ref="AE3:AJ3"/>
    <mergeCell ref="A2:B2"/>
  </mergeCells>
  <pageMargins left="0.7" right="0.7" top="0.75" bottom="0.75" header="0.3" footer="0.3"/>
  <pageSetup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4C65-1AD9-4C57-8002-68F7988E8BF6}">
  <sheetPr codeName="Sheet12">
    <tabColor theme="5" tint="0.59999389629810485"/>
  </sheetPr>
  <dimension ref="A1:D3"/>
  <sheetViews>
    <sheetView workbookViewId="0">
      <selection activeCell="O28" sqref="O28"/>
    </sheetView>
  </sheetViews>
  <sheetFormatPr defaultRowHeight="14.5" x14ac:dyDescent="0.35"/>
  <cols>
    <col min="1" max="1" width="16.81640625" bestFit="1" customWidth="1"/>
  </cols>
  <sheetData>
    <row r="1" spans="1:4" x14ac:dyDescent="0.35">
      <c r="B1" t="s">
        <v>52</v>
      </c>
      <c r="C1" t="s">
        <v>53</v>
      </c>
      <c r="D1" t="s">
        <v>56</v>
      </c>
    </row>
    <row r="2" spans="1:4" x14ac:dyDescent="0.35">
      <c r="A2" t="s">
        <v>67</v>
      </c>
      <c r="B2">
        <v>100</v>
      </c>
      <c r="C2">
        <v>100</v>
      </c>
      <c r="D2">
        <v>100</v>
      </c>
    </row>
    <row r="3" spans="1:4" x14ac:dyDescent="0.35">
      <c r="A3" t="s">
        <v>65</v>
      </c>
      <c r="B3" s="8">
        <f>'kp programs'!H50</f>
        <v>90.974448999472344</v>
      </c>
      <c r="C3" s="8">
        <f>'kp programs'!I50</f>
        <v>121.9356120665534</v>
      </c>
      <c r="D3" s="8">
        <f>'kp programs'!J50</f>
        <v>83.423270254287402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EDB0-9C6E-4663-9FDA-07AEC5F3930D}">
  <sheetPr codeName="Sheet13">
    <tabColor theme="5" tint="0.59999389629810485"/>
  </sheetPr>
  <dimension ref="A1:C48"/>
  <sheetViews>
    <sheetView workbookViewId="0">
      <selection activeCell="J24" sqref="J24"/>
    </sheetView>
  </sheetViews>
  <sheetFormatPr defaultRowHeight="14.5" x14ac:dyDescent="0.35"/>
  <cols>
    <col min="2" max="3" width="9.1796875" style="10"/>
  </cols>
  <sheetData>
    <row r="1" spans="1:3" x14ac:dyDescent="0.35">
      <c r="A1" t="s">
        <v>47</v>
      </c>
      <c r="B1" s="10" t="s">
        <v>68</v>
      </c>
      <c r="C1" s="10" t="s">
        <v>66</v>
      </c>
    </row>
    <row r="2" spans="1:3" x14ac:dyDescent="0.35">
      <c r="A2" t="s">
        <v>35</v>
      </c>
      <c r="B2" s="212">
        <v>1317</v>
      </c>
      <c r="C2" s="213">
        <v>211.31359149582386</v>
      </c>
    </row>
    <row r="3" spans="1:3" x14ac:dyDescent="0.35">
      <c r="A3" t="s">
        <v>26</v>
      </c>
      <c r="B3" s="212">
        <v>5238</v>
      </c>
      <c r="C3" s="213">
        <v>161.81748759068347</v>
      </c>
    </row>
    <row r="4" spans="1:3" x14ac:dyDescent="0.35">
      <c r="A4" t="s">
        <v>40</v>
      </c>
      <c r="B4" s="212">
        <v>2593.5</v>
      </c>
      <c r="C4" s="213">
        <v>157.50915750915752</v>
      </c>
    </row>
    <row r="5" spans="1:3" x14ac:dyDescent="0.35">
      <c r="A5" t="s">
        <v>38</v>
      </c>
      <c r="B5" s="212">
        <v>1843</v>
      </c>
      <c r="C5" s="213">
        <v>147.0971242539338</v>
      </c>
    </row>
    <row r="6" spans="1:3" x14ac:dyDescent="0.35">
      <c r="A6" t="s">
        <v>43</v>
      </c>
      <c r="B6" s="229">
        <v>2886</v>
      </c>
      <c r="C6" s="213">
        <v>137.5952875952876</v>
      </c>
    </row>
    <row r="7" spans="1:3" x14ac:dyDescent="0.35">
      <c r="A7" t="s">
        <v>14</v>
      </c>
      <c r="B7" s="212">
        <v>2496.5</v>
      </c>
      <c r="C7" s="213">
        <v>137.59262968155417</v>
      </c>
    </row>
    <row r="8" spans="1:3" x14ac:dyDescent="0.35">
      <c r="A8" t="s">
        <v>15</v>
      </c>
      <c r="B8" s="229">
        <v>6538</v>
      </c>
      <c r="C8" s="213">
        <v>125.9406546344448</v>
      </c>
    </row>
    <row r="9" spans="1:3" x14ac:dyDescent="0.35">
      <c r="A9" t="s">
        <v>3</v>
      </c>
      <c r="B9" s="229">
        <v>2421</v>
      </c>
      <c r="C9" s="213">
        <v>121.43742255266419</v>
      </c>
    </row>
    <row r="10" spans="1:3" x14ac:dyDescent="0.35">
      <c r="A10" t="s">
        <v>10</v>
      </c>
      <c r="B10" s="229">
        <v>3525</v>
      </c>
      <c r="C10" s="213">
        <v>115.00709219858156</v>
      </c>
    </row>
    <row r="11" spans="1:3" x14ac:dyDescent="0.35">
      <c r="A11" t="s">
        <v>12</v>
      </c>
      <c r="B11" s="212">
        <v>5809</v>
      </c>
      <c r="C11" s="213">
        <v>112.49784816663797</v>
      </c>
    </row>
    <row r="12" spans="1:3" x14ac:dyDescent="0.35">
      <c r="A12" t="s">
        <v>29</v>
      </c>
      <c r="B12" s="229">
        <v>39227</v>
      </c>
      <c r="C12" s="213">
        <v>110.04410227649323</v>
      </c>
    </row>
    <row r="13" spans="1:3" x14ac:dyDescent="0.35">
      <c r="A13" t="s">
        <v>28</v>
      </c>
      <c r="B13" s="229">
        <v>2532</v>
      </c>
      <c r="C13" s="213">
        <v>107.30647709320695</v>
      </c>
    </row>
    <row r="14" spans="1:3" x14ac:dyDescent="0.35">
      <c r="A14" t="s">
        <v>41</v>
      </c>
      <c r="B14" s="229">
        <v>3147</v>
      </c>
      <c r="C14" s="213">
        <v>105.52907530981888</v>
      </c>
    </row>
    <row r="15" spans="1:3" x14ac:dyDescent="0.35">
      <c r="A15" t="s">
        <v>7</v>
      </c>
      <c r="B15" s="212">
        <v>3823</v>
      </c>
      <c r="C15" s="213">
        <v>104.99607637980644</v>
      </c>
    </row>
    <row r="16" spans="1:3" x14ac:dyDescent="0.35">
      <c r="A16" t="s">
        <v>11</v>
      </c>
      <c r="B16" s="212">
        <v>2332.5</v>
      </c>
      <c r="C16" s="213">
        <v>103.40836012861736</v>
      </c>
    </row>
    <row r="17" spans="1:3" x14ac:dyDescent="0.35">
      <c r="A17" t="s">
        <v>18</v>
      </c>
      <c r="B17" s="212">
        <v>2833</v>
      </c>
      <c r="C17" s="213">
        <v>101.09424638192729</v>
      </c>
    </row>
    <row r="18" spans="1:3" x14ac:dyDescent="0.35">
      <c r="A18" t="s">
        <v>16</v>
      </c>
      <c r="B18" s="229">
        <v>5277</v>
      </c>
      <c r="C18" s="213">
        <v>100.87170740951298</v>
      </c>
    </row>
    <row r="19" spans="1:3" x14ac:dyDescent="0.35">
      <c r="A19" t="s">
        <v>9</v>
      </c>
      <c r="B19" s="229">
        <v>7645</v>
      </c>
      <c r="C19" s="213">
        <v>97.946370176586001</v>
      </c>
    </row>
    <row r="20" spans="1:3" x14ac:dyDescent="0.35">
      <c r="A20" t="s">
        <v>25</v>
      </c>
      <c r="B20" s="229">
        <v>2743</v>
      </c>
      <c r="C20" s="213">
        <v>95.297119941669706</v>
      </c>
    </row>
    <row r="21" spans="1:3" x14ac:dyDescent="0.35">
      <c r="A21" t="s">
        <v>30</v>
      </c>
      <c r="B21" s="212">
        <v>17708</v>
      </c>
      <c r="C21" s="213">
        <v>94.612604472554764</v>
      </c>
    </row>
    <row r="22" spans="1:3" x14ac:dyDescent="0.35">
      <c r="A22" t="s">
        <v>44</v>
      </c>
      <c r="B22" s="229">
        <v>1940</v>
      </c>
      <c r="C22" s="213">
        <v>91.288659793814446</v>
      </c>
    </row>
    <row r="23" spans="1:3" x14ac:dyDescent="0.35">
      <c r="A23" t="s">
        <v>37</v>
      </c>
      <c r="B23" s="229">
        <v>3724</v>
      </c>
      <c r="C23" s="213">
        <v>89.527389903329748</v>
      </c>
    </row>
    <row r="24" spans="1:3" x14ac:dyDescent="0.35">
      <c r="A24" t="s">
        <v>42</v>
      </c>
      <c r="B24" s="229">
        <v>3722</v>
      </c>
      <c r="C24" s="213">
        <v>85.626007522837185</v>
      </c>
    </row>
    <row r="25" spans="1:3" x14ac:dyDescent="0.35">
      <c r="A25" t="s">
        <v>4</v>
      </c>
      <c r="B25" s="212">
        <v>1268</v>
      </c>
      <c r="C25" s="213">
        <v>85.410094637223978</v>
      </c>
    </row>
    <row r="26" spans="1:3" x14ac:dyDescent="0.35">
      <c r="A26" t="s">
        <v>31</v>
      </c>
      <c r="B26" s="229">
        <v>2957</v>
      </c>
      <c r="C26" s="213">
        <v>83.564423402096722</v>
      </c>
    </row>
    <row r="27" spans="1:3" x14ac:dyDescent="0.35">
      <c r="A27" t="s">
        <v>33</v>
      </c>
      <c r="B27" s="229">
        <v>1999</v>
      </c>
      <c r="C27" s="213">
        <v>83.141570785392702</v>
      </c>
    </row>
    <row r="28" spans="1:3" x14ac:dyDescent="0.35">
      <c r="A28" t="s">
        <v>19</v>
      </c>
      <c r="B28" s="229">
        <v>1182</v>
      </c>
      <c r="C28" s="213">
        <v>78.595600676818947</v>
      </c>
    </row>
    <row r="29" spans="1:3" x14ac:dyDescent="0.35">
      <c r="A29" t="s">
        <v>0</v>
      </c>
      <c r="B29" s="212">
        <v>1970</v>
      </c>
      <c r="C29" s="213">
        <v>76.598984771573612</v>
      </c>
    </row>
    <row r="30" spans="1:3" x14ac:dyDescent="0.35">
      <c r="A30" t="s">
        <v>46</v>
      </c>
      <c r="B30" s="10">
        <v>2304</v>
      </c>
      <c r="C30" s="213">
        <v>76.475694444444443</v>
      </c>
    </row>
    <row r="31" spans="1:3" x14ac:dyDescent="0.35">
      <c r="A31" t="s">
        <v>21</v>
      </c>
      <c r="B31" s="229">
        <v>4932</v>
      </c>
      <c r="C31" s="213">
        <v>75.547445255474457</v>
      </c>
    </row>
    <row r="32" spans="1:3" x14ac:dyDescent="0.35">
      <c r="A32" t="s">
        <v>27</v>
      </c>
      <c r="B32" s="229">
        <v>8186.5</v>
      </c>
      <c r="C32" s="213">
        <v>69.419165699627442</v>
      </c>
    </row>
    <row r="33" spans="1:3" x14ac:dyDescent="0.35">
      <c r="A33" t="s">
        <v>34</v>
      </c>
      <c r="B33" s="229">
        <v>1785</v>
      </c>
      <c r="C33" s="213">
        <v>67.22689075630251</v>
      </c>
    </row>
    <row r="34" spans="1:3" x14ac:dyDescent="0.35">
      <c r="A34" t="s">
        <v>22</v>
      </c>
      <c r="B34" s="229">
        <v>2743</v>
      </c>
      <c r="C34" s="213">
        <v>63.689391177542838</v>
      </c>
    </row>
    <row r="35" spans="1:3" x14ac:dyDescent="0.35">
      <c r="A35" t="s">
        <v>17</v>
      </c>
      <c r="B35" s="229">
        <v>2972</v>
      </c>
      <c r="C35" s="213">
        <v>59.286675639300135</v>
      </c>
    </row>
    <row r="36" spans="1:3" x14ac:dyDescent="0.35">
      <c r="A36" t="s">
        <v>5</v>
      </c>
      <c r="B36" s="229">
        <v>1850.5</v>
      </c>
      <c r="C36" s="213">
        <v>58.848959740610645</v>
      </c>
    </row>
    <row r="37" spans="1:3" x14ac:dyDescent="0.35">
      <c r="A37" t="s">
        <v>1</v>
      </c>
      <c r="B37" s="229">
        <v>2603</v>
      </c>
      <c r="C37" s="213">
        <v>56.703803303880136</v>
      </c>
    </row>
    <row r="38" spans="1:3" x14ac:dyDescent="0.35">
      <c r="A38" t="s">
        <v>13</v>
      </c>
      <c r="B38" s="212">
        <v>6695.5</v>
      </c>
      <c r="C38" s="213">
        <v>52.542752595026514</v>
      </c>
    </row>
    <row r="39" spans="1:3" x14ac:dyDescent="0.35">
      <c r="A39" t="s">
        <v>32</v>
      </c>
      <c r="B39" s="212">
        <v>3107</v>
      </c>
      <c r="C39" s="213">
        <v>45.83199227550692</v>
      </c>
    </row>
    <row r="40" spans="1:3" x14ac:dyDescent="0.35">
      <c r="A40" t="s">
        <v>39</v>
      </c>
      <c r="B40" s="212">
        <v>1798</v>
      </c>
      <c r="C40" s="213">
        <v>34.482758620689651</v>
      </c>
    </row>
    <row r="41" spans="1:3" x14ac:dyDescent="0.35">
      <c r="A41" t="s">
        <v>2</v>
      </c>
      <c r="B41" s="229">
        <v>3716</v>
      </c>
      <c r="C41" s="213">
        <v>30.435952637244352</v>
      </c>
    </row>
    <row r="42" spans="1:3" x14ac:dyDescent="0.35">
      <c r="A42" t="s">
        <v>36</v>
      </c>
      <c r="B42" s="229">
        <v>1500</v>
      </c>
      <c r="C42" s="213">
        <v>21.666666666666668</v>
      </c>
    </row>
    <row r="43" spans="1:3" x14ac:dyDescent="0.35">
      <c r="A43" t="s">
        <v>6</v>
      </c>
      <c r="B43" s="229">
        <v>2149</v>
      </c>
      <c r="C43" s="213">
        <v>0</v>
      </c>
    </row>
    <row r="44" spans="1:3" x14ac:dyDescent="0.35">
      <c r="A44" t="s">
        <v>8</v>
      </c>
      <c r="B44" s="229">
        <v>688</v>
      </c>
      <c r="C44" s="213">
        <v>0</v>
      </c>
    </row>
    <row r="45" spans="1:3" x14ac:dyDescent="0.35">
      <c r="A45" t="s">
        <v>20</v>
      </c>
      <c r="B45" s="229">
        <v>749</v>
      </c>
      <c r="C45" s="213">
        <v>0</v>
      </c>
    </row>
    <row r="46" spans="1:3" x14ac:dyDescent="0.35">
      <c r="A46" t="s">
        <v>23</v>
      </c>
      <c r="B46" s="229">
        <v>3952</v>
      </c>
      <c r="C46" s="213">
        <v>0</v>
      </c>
    </row>
    <row r="47" spans="1:3" x14ac:dyDescent="0.35">
      <c r="A47" t="s">
        <v>24</v>
      </c>
      <c r="B47" s="212">
        <v>1530</v>
      </c>
      <c r="C47" s="213">
        <v>0</v>
      </c>
    </row>
    <row r="48" spans="1:3" x14ac:dyDescent="0.35">
      <c r="A48" t="s">
        <v>45</v>
      </c>
      <c r="B48" s="229">
        <v>3139</v>
      </c>
      <c r="C48" s="213">
        <v>0</v>
      </c>
    </row>
  </sheetData>
  <autoFilter ref="A1:C47" xr:uid="{310FEDB0-9C6E-4663-9FDA-07AEC5F3930D}">
    <sortState xmlns:xlrd2="http://schemas.microsoft.com/office/spreadsheetml/2017/richdata2" ref="A2:C48">
      <sortCondition descending="1" ref="C1:C47"/>
    </sortState>
  </autoFilter>
  <sortState xmlns:xlrd2="http://schemas.microsoft.com/office/spreadsheetml/2017/richdata2" ref="A2:C47">
    <sortCondition descending="1" ref="C2:C47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F0D4-229E-4B18-9238-9B7D9972E0E1}">
  <sheetPr codeName="Sheet15">
    <tabColor theme="5" tint="0.59999389629810485"/>
  </sheetPr>
  <dimension ref="A1:C48"/>
  <sheetViews>
    <sheetView workbookViewId="0">
      <selection activeCell="G22" sqref="G22"/>
    </sheetView>
  </sheetViews>
  <sheetFormatPr defaultRowHeight="14.5" x14ac:dyDescent="0.35"/>
  <sheetData>
    <row r="1" spans="1:3" x14ac:dyDescent="0.35">
      <c r="A1" t="s">
        <v>47</v>
      </c>
      <c r="B1" t="s">
        <v>68</v>
      </c>
      <c r="C1" t="s">
        <v>66</v>
      </c>
    </row>
    <row r="2" spans="1:3" x14ac:dyDescent="0.35">
      <c r="A2" t="s">
        <v>40</v>
      </c>
      <c r="B2" s="213">
        <v>218.75</v>
      </c>
      <c r="C2" s="213">
        <v>735.54285714285709</v>
      </c>
    </row>
    <row r="3" spans="1:3" x14ac:dyDescent="0.35">
      <c r="A3" t="s">
        <v>38</v>
      </c>
      <c r="B3" s="213">
        <v>219</v>
      </c>
      <c r="C3" s="213">
        <v>365.75342465753425</v>
      </c>
    </row>
    <row r="4" spans="1:3" x14ac:dyDescent="0.35">
      <c r="A4" t="s">
        <v>26</v>
      </c>
      <c r="B4" s="213">
        <v>782</v>
      </c>
      <c r="C4" s="213">
        <v>346.80306905370844</v>
      </c>
    </row>
    <row r="5" spans="1:3" x14ac:dyDescent="0.35">
      <c r="A5" t="s">
        <v>35</v>
      </c>
      <c r="B5" s="213">
        <v>406</v>
      </c>
      <c r="C5" s="213">
        <v>329.31034482758622</v>
      </c>
    </row>
    <row r="6" spans="1:3" x14ac:dyDescent="0.35">
      <c r="A6" t="s">
        <v>28</v>
      </c>
      <c r="B6" s="213">
        <v>904</v>
      </c>
      <c r="C6" s="213">
        <v>323.78318584070797</v>
      </c>
    </row>
    <row r="7" spans="1:3" x14ac:dyDescent="0.35">
      <c r="A7" t="s">
        <v>3</v>
      </c>
      <c r="B7" s="213">
        <v>550</v>
      </c>
      <c r="C7" s="213">
        <v>311.27272727272725</v>
      </c>
    </row>
    <row r="8" spans="1:3" x14ac:dyDescent="0.35">
      <c r="A8" t="s">
        <v>14</v>
      </c>
      <c r="B8" s="213">
        <v>437</v>
      </c>
      <c r="C8" s="213">
        <v>287.18535469107553</v>
      </c>
    </row>
    <row r="9" spans="1:3" x14ac:dyDescent="0.35">
      <c r="A9" t="s">
        <v>15</v>
      </c>
      <c r="B9" s="213">
        <v>885</v>
      </c>
      <c r="C9" s="213">
        <v>254.91525423728814</v>
      </c>
    </row>
    <row r="10" spans="1:3" x14ac:dyDescent="0.35">
      <c r="A10" t="s">
        <v>10</v>
      </c>
      <c r="B10" s="213">
        <v>1378</v>
      </c>
      <c r="C10" s="213">
        <v>237.44557329462992</v>
      </c>
    </row>
    <row r="11" spans="1:3" x14ac:dyDescent="0.35">
      <c r="A11" t="s">
        <v>27</v>
      </c>
      <c r="B11" s="213">
        <v>3117</v>
      </c>
      <c r="C11" s="213">
        <v>216.1052293872313</v>
      </c>
    </row>
    <row r="12" spans="1:3" x14ac:dyDescent="0.35">
      <c r="A12" t="s">
        <v>37</v>
      </c>
      <c r="B12" s="213">
        <v>593</v>
      </c>
      <c r="C12" s="213">
        <v>192.58010118043845</v>
      </c>
    </row>
    <row r="13" spans="1:3" x14ac:dyDescent="0.35">
      <c r="A13" t="s">
        <v>30</v>
      </c>
      <c r="B13" s="213">
        <v>2706</v>
      </c>
      <c r="C13" s="213">
        <v>182.81596452328159</v>
      </c>
    </row>
    <row r="14" spans="1:3" x14ac:dyDescent="0.35">
      <c r="A14" t="s">
        <v>12</v>
      </c>
      <c r="B14" s="213">
        <v>2580</v>
      </c>
      <c r="C14" s="213">
        <v>179.6124031007752</v>
      </c>
    </row>
    <row r="15" spans="1:3" x14ac:dyDescent="0.35">
      <c r="A15" t="s">
        <v>17</v>
      </c>
      <c r="B15" s="213">
        <v>500</v>
      </c>
      <c r="C15" s="213">
        <v>173</v>
      </c>
    </row>
    <row r="16" spans="1:3" x14ac:dyDescent="0.35">
      <c r="A16" t="s">
        <v>25</v>
      </c>
      <c r="B16" s="213">
        <v>1026</v>
      </c>
      <c r="C16" s="213">
        <v>161.7933723196881</v>
      </c>
    </row>
    <row r="17" spans="1:3" x14ac:dyDescent="0.35">
      <c r="A17" t="s">
        <v>42</v>
      </c>
      <c r="B17" s="213">
        <v>515</v>
      </c>
      <c r="C17" s="213">
        <v>157.47572815533979</v>
      </c>
    </row>
    <row r="18" spans="1:3" x14ac:dyDescent="0.35">
      <c r="A18" t="s">
        <v>5</v>
      </c>
      <c r="B18" s="213">
        <v>427</v>
      </c>
      <c r="C18" s="213">
        <v>138.87587822014052</v>
      </c>
    </row>
    <row r="19" spans="1:3" x14ac:dyDescent="0.35">
      <c r="A19" t="s">
        <v>44</v>
      </c>
      <c r="B19" s="213">
        <v>202.5</v>
      </c>
      <c r="C19" s="213">
        <v>133.33333333333334</v>
      </c>
    </row>
    <row r="20" spans="1:3" x14ac:dyDescent="0.35">
      <c r="A20" t="s">
        <v>16</v>
      </c>
      <c r="B20" s="213">
        <v>4025</v>
      </c>
      <c r="C20" s="213">
        <v>128.99378881987579</v>
      </c>
    </row>
    <row r="21" spans="1:3" x14ac:dyDescent="0.35">
      <c r="A21" t="s">
        <v>11</v>
      </c>
      <c r="B21" s="213">
        <v>605</v>
      </c>
      <c r="C21" s="213">
        <v>117.85123966942149</v>
      </c>
    </row>
    <row r="22" spans="1:3" x14ac:dyDescent="0.35">
      <c r="A22" t="s">
        <v>7</v>
      </c>
      <c r="B22" s="213">
        <v>983</v>
      </c>
      <c r="C22" s="213">
        <v>112.91963377416073</v>
      </c>
    </row>
    <row r="23" spans="1:3" x14ac:dyDescent="0.35">
      <c r="A23" t="s">
        <v>34</v>
      </c>
      <c r="B23" s="213">
        <v>403</v>
      </c>
      <c r="C23" s="213">
        <v>108.93300248138956</v>
      </c>
    </row>
    <row r="24" spans="1:3" x14ac:dyDescent="0.35">
      <c r="A24" t="s">
        <v>29</v>
      </c>
      <c r="B24" s="213">
        <v>15271.25</v>
      </c>
      <c r="C24" s="213">
        <v>108.1771302283703</v>
      </c>
    </row>
    <row r="25" spans="1:3" x14ac:dyDescent="0.35">
      <c r="A25" t="s">
        <v>33</v>
      </c>
      <c r="B25" s="213">
        <v>193</v>
      </c>
      <c r="C25" s="213">
        <v>107.25388601036269</v>
      </c>
    </row>
    <row r="26" spans="1:3" x14ac:dyDescent="0.35">
      <c r="A26" t="s">
        <v>41</v>
      </c>
      <c r="B26" s="213">
        <v>1114</v>
      </c>
      <c r="C26" s="213">
        <v>95.421903052064621</v>
      </c>
    </row>
    <row r="27" spans="1:3" x14ac:dyDescent="0.35">
      <c r="A27" t="s">
        <v>43</v>
      </c>
      <c r="B27" s="213">
        <v>1693</v>
      </c>
      <c r="C27" s="213">
        <v>94.32959243945659</v>
      </c>
    </row>
    <row r="28" spans="1:3" x14ac:dyDescent="0.35">
      <c r="A28" t="s">
        <v>19</v>
      </c>
      <c r="B28" s="213">
        <v>231.25</v>
      </c>
      <c r="C28" s="213">
        <v>86.486486486486484</v>
      </c>
    </row>
    <row r="29" spans="1:3" x14ac:dyDescent="0.35">
      <c r="A29" t="s">
        <v>9</v>
      </c>
      <c r="B29" s="213">
        <v>1759</v>
      </c>
      <c r="C29" s="213">
        <v>78.851620238772028</v>
      </c>
    </row>
    <row r="30" spans="1:3" x14ac:dyDescent="0.35">
      <c r="A30" t="s">
        <v>32</v>
      </c>
      <c r="B30" s="213">
        <v>704</v>
      </c>
      <c r="C30" s="213">
        <v>76.98863636363636</v>
      </c>
    </row>
    <row r="31" spans="1:3" x14ac:dyDescent="0.35">
      <c r="A31" t="s">
        <v>13</v>
      </c>
      <c r="B31" s="213">
        <v>4588.75</v>
      </c>
      <c r="C31" s="213">
        <v>75.750476709343502</v>
      </c>
    </row>
    <row r="32" spans="1:3" x14ac:dyDescent="0.35">
      <c r="A32" t="s">
        <v>2</v>
      </c>
      <c r="B32" s="213">
        <v>1353</v>
      </c>
      <c r="C32" s="213">
        <v>68.957871396895797</v>
      </c>
    </row>
    <row r="33" spans="1:3" x14ac:dyDescent="0.35">
      <c r="A33" t="s">
        <v>1</v>
      </c>
      <c r="B33" s="213">
        <v>409</v>
      </c>
      <c r="C33" s="213">
        <v>59.168704156479222</v>
      </c>
    </row>
    <row r="34" spans="1:3" x14ac:dyDescent="0.35">
      <c r="A34" t="s">
        <v>21</v>
      </c>
      <c r="B34" s="213">
        <v>2811</v>
      </c>
      <c r="C34" s="213">
        <v>56.278904304517965</v>
      </c>
    </row>
    <row r="35" spans="1:3" x14ac:dyDescent="0.35">
      <c r="A35" t="s">
        <v>22</v>
      </c>
      <c r="B35" s="213">
        <v>893</v>
      </c>
      <c r="C35" s="213">
        <v>36.618141097424413</v>
      </c>
    </row>
    <row r="36" spans="1:3" x14ac:dyDescent="0.35">
      <c r="A36" t="s">
        <v>0</v>
      </c>
      <c r="B36" s="213">
        <v>568</v>
      </c>
      <c r="C36" s="213">
        <v>12.323943661971832</v>
      </c>
    </row>
    <row r="37" spans="1:3" x14ac:dyDescent="0.35">
      <c r="A37" t="s">
        <v>31</v>
      </c>
      <c r="B37" s="213">
        <v>514</v>
      </c>
      <c r="C37" s="213">
        <v>6.6147859922178993</v>
      </c>
    </row>
    <row r="38" spans="1:3" x14ac:dyDescent="0.35">
      <c r="A38" t="s">
        <v>4</v>
      </c>
      <c r="B38" s="213">
        <v>186</v>
      </c>
      <c r="C38" s="213">
        <v>0</v>
      </c>
    </row>
    <row r="39" spans="1:3" x14ac:dyDescent="0.35">
      <c r="A39" t="s">
        <v>6</v>
      </c>
      <c r="B39" s="213">
        <v>1285</v>
      </c>
      <c r="C39" s="213">
        <v>0</v>
      </c>
    </row>
    <row r="40" spans="1:3" x14ac:dyDescent="0.35">
      <c r="A40" t="s">
        <v>8</v>
      </c>
      <c r="B40" s="213">
        <v>346</v>
      </c>
      <c r="C40" s="213">
        <v>0</v>
      </c>
    </row>
    <row r="41" spans="1:3" x14ac:dyDescent="0.35">
      <c r="A41" t="s">
        <v>18</v>
      </c>
      <c r="B41" s="213">
        <v>1026.25</v>
      </c>
      <c r="C41" s="213">
        <v>0</v>
      </c>
    </row>
    <row r="42" spans="1:3" x14ac:dyDescent="0.35">
      <c r="A42" t="s">
        <v>20</v>
      </c>
      <c r="B42" s="213">
        <v>211</v>
      </c>
      <c r="C42" s="213">
        <v>0</v>
      </c>
    </row>
    <row r="43" spans="1:3" x14ac:dyDescent="0.35">
      <c r="A43" t="s">
        <v>23</v>
      </c>
      <c r="B43" s="213">
        <v>1052</v>
      </c>
      <c r="C43" s="213">
        <v>0</v>
      </c>
    </row>
    <row r="44" spans="1:3" x14ac:dyDescent="0.35">
      <c r="A44" t="s">
        <v>24</v>
      </c>
      <c r="B44" s="213">
        <v>476</v>
      </c>
      <c r="C44" s="213">
        <v>0</v>
      </c>
    </row>
    <row r="45" spans="1:3" x14ac:dyDescent="0.35">
      <c r="A45" t="s">
        <v>36</v>
      </c>
      <c r="B45" s="213">
        <v>150</v>
      </c>
      <c r="C45" s="213">
        <v>0</v>
      </c>
    </row>
    <row r="46" spans="1:3" x14ac:dyDescent="0.35">
      <c r="A46" t="s">
        <v>39</v>
      </c>
      <c r="B46" s="213">
        <v>212</v>
      </c>
      <c r="C46" s="213">
        <v>0</v>
      </c>
    </row>
    <row r="47" spans="1:3" x14ac:dyDescent="0.35">
      <c r="A47" t="s">
        <v>45</v>
      </c>
      <c r="B47" s="213">
        <v>860</v>
      </c>
      <c r="C47" s="213">
        <v>0</v>
      </c>
    </row>
    <row r="48" spans="1:3" x14ac:dyDescent="0.35">
      <c r="A48" t="s">
        <v>46</v>
      </c>
      <c r="B48" s="213">
        <v>281</v>
      </c>
      <c r="C48" s="213">
        <v>0</v>
      </c>
    </row>
  </sheetData>
  <autoFilter ref="A1:C47" xr:uid="{8389F0D4-229E-4B18-9238-9B7D9972E0E1}">
    <sortState xmlns:xlrd2="http://schemas.microsoft.com/office/spreadsheetml/2017/richdata2" ref="A2:C48">
      <sortCondition descending="1" ref="C1:C47"/>
    </sortState>
  </autoFilter>
  <sortState xmlns:xlrd2="http://schemas.microsoft.com/office/spreadsheetml/2017/richdata2" ref="A2:C47">
    <sortCondition descending="1" ref="C2:C47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5A2F-9869-4D25-A9A1-6C38013B1400}">
  <sheetPr codeName="Sheet16">
    <tabColor theme="5" tint="0.59999389629810485"/>
  </sheetPr>
  <dimension ref="A1:C48"/>
  <sheetViews>
    <sheetView workbookViewId="0">
      <selection activeCell="L22" sqref="L22"/>
    </sheetView>
  </sheetViews>
  <sheetFormatPr defaultRowHeight="14.5" x14ac:dyDescent="0.35"/>
  <sheetData>
    <row r="1" spans="1:3" x14ac:dyDescent="0.35">
      <c r="A1" t="s">
        <v>47</v>
      </c>
      <c r="B1" t="s">
        <v>68</v>
      </c>
      <c r="C1" t="s">
        <v>66</v>
      </c>
    </row>
    <row r="2" spans="1:3" x14ac:dyDescent="0.35">
      <c r="A2" t="s">
        <v>18</v>
      </c>
      <c r="B2">
        <v>1127</v>
      </c>
      <c r="C2" s="8">
        <v>240.63886424134873</v>
      </c>
    </row>
    <row r="3" spans="1:3" x14ac:dyDescent="0.35">
      <c r="A3" t="s">
        <v>29</v>
      </c>
      <c r="B3">
        <v>4198</v>
      </c>
      <c r="C3" s="8">
        <v>231.58646974749882</v>
      </c>
    </row>
    <row r="4" spans="1:3" x14ac:dyDescent="0.35">
      <c r="A4" t="s">
        <v>13</v>
      </c>
      <c r="B4">
        <v>3168</v>
      </c>
      <c r="C4" s="8">
        <v>178.125</v>
      </c>
    </row>
    <row r="5" spans="1:3" x14ac:dyDescent="0.35">
      <c r="A5" t="s">
        <v>30</v>
      </c>
      <c r="B5">
        <v>9</v>
      </c>
      <c r="C5" s="8">
        <v>177.77777777777777</v>
      </c>
    </row>
    <row r="6" spans="1:3" x14ac:dyDescent="0.35">
      <c r="A6" t="s">
        <v>15</v>
      </c>
      <c r="B6">
        <v>29</v>
      </c>
      <c r="C6" s="8">
        <v>158.62068965517241</v>
      </c>
    </row>
    <row r="7" spans="1:3" x14ac:dyDescent="0.35">
      <c r="A7" t="s">
        <v>27</v>
      </c>
      <c r="B7">
        <v>1992</v>
      </c>
      <c r="C7" s="8">
        <v>128.46385542168673</v>
      </c>
    </row>
    <row r="8" spans="1:3" x14ac:dyDescent="0.35">
      <c r="A8" t="s">
        <v>16</v>
      </c>
      <c r="B8">
        <v>390</v>
      </c>
      <c r="C8" s="8">
        <v>104.61538461538461</v>
      </c>
    </row>
    <row r="9" spans="1:3" x14ac:dyDescent="0.35">
      <c r="A9" t="s">
        <v>12</v>
      </c>
      <c r="B9">
        <v>1045</v>
      </c>
      <c r="C9" s="8">
        <v>56.650717703349287</v>
      </c>
    </row>
    <row r="10" spans="1:3" x14ac:dyDescent="0.35">
      <c r="A10" t="s">
        <v>28</v>
      </c>
      <c r="B10">
        <v>412</v>
      </c>
      <c r="C10" s="8">
        <v>51.213592233009706</v>
      </c>
    </row>
    <row r="11" spans="1:3" x14ac:dyDescent="0.35">
      <c r="A11" t="s">
        <v>9</v>
      </c>
      <c r="B11">
        <v>436</v>
      </c>
      <c r="C11" s="8">
        <v>26.376146788990823</v>
      </c>
    </row>
    <row r="12" spans="1:3" x14ac:dyDescent="0.35">
      <c r="A12" t="s">
        <v>11</v>
      </c>
      <c r="B12">
        <v>180</v>
      </c>
      <c r="C12" s="8">
        <v>22.222222222222221</v>
      </c>
    </row>
    <row r="13" spans="1:3" x14ac:dyDescent="0.35">
      <c r="A13" t="s">
        <v>38</v>
      </c>
      <c r="B13">
        <v>514</v>
      </c>
      <c r="C13" s="8">
        <v>15.953307392996109</v>
      </c>
    </row>
    <row r="14" spans="1:3" x14ac:dyDescent="0.35">
      <c r="A14" t="s">
        <v>44</v>
      </c>
      <c r="B14">
        <v>407</v>
      </c>
      <c r="C14" s="8">
        <v>15.724815724815723</v>
      </c>
    </row>
    <row r="15" spans="1:3" x14ac:dyDescent="0.35">
      <c r="A15" t="s">
        <v>41</v>
      </c>
      <c r="B15">
        <v>180</v>
      </c>
      <c r="C15" s="8">
        <v>15</v>
      </c>
    </row>
    <row r="16" spans="1:3" x14ac:dyDescent="0.35">
      <c r="A16" t="s">
        <v>19</v>
      </c>
      <c r="B16">
        <v>375</v>
      </c>
      <c r="C16" s="8">
        <v>14.933333333333334</v>
      </c>
    </row>
    <row r="17" spans="1:3" x14ac:dyDescent="0.35">
      <c r="A17" t="s">
        <v>35</v>
      </c>
      <c r="B17">
        <v>121</v>
      </c>
      <c r="C17" s="8">
        <v>14.87603305785124</v>
      </c>
    </row>
    <row r="18" spans="1:3" x14ac:dyDescent="0.35">
      <c r="A18" t="s">
        <v>1</v>
      </c>
      <c r="B18">
        <v>582</v>
      </c>
      <c r="C18" s="8">
        <v>13.058419243986254</v>
      </c>
    </row>
    <row r="19" spans="1:3" x14ac:dyDescent="0.35">
      <c r="A19" t="s">
        <v>7</v>
      </c>
      <c r="B19">
        <v>55</v>
      </c>
      <c r="C19" s="8">
        <v>10.909090909090908</v>
      </c>
    </row>
    <row r="20" spans="1:3" x14ac:dyDescent="0.35">
      <c r="A20" t="s">
        <v>3</v>
      </c>
      <c r="B20">
        <v>281</v>
      </c>
      <c r="C20" s="8">
        <v>10.676156583629894</v>
      </c>
    </row>
    <row r="21" spans="1:3" x14ac:dyDescent="0.35">
      <c r="A21" t="s">
        <v>31</v>
      </c>
      <c r="B21">
        <v>661</v>
      </c>
      <c r="C21" s="8">
        <v>6.3540090771558244</v>
      </c>
    </row>
    <row r="22" spans="1:3" x14ac:dyDescent="0.35">
      <c r="A22" t="s">
        <v>39</v>
      </c>
      <c r="B22">
        <v>524</v>
      </c>
      <c r="C22" s="8">
        <v>6.1068702290076331</v>
      </c>
    </row>
    <row r="23" spans="1:3" x14ac:dyDescent="0.35">
      <c r="A23" t="s">
        <v>46</v>
      </c>
      <c r="B23">
        <v>617</v>
      </c>
      <c r="C23" s="8">
        <v>5.3484602917341979</v>
      </c>
    </row>
    <row r="24" spans="1:3" x14ac:dyDescent="0.35">
      <c r="A24" t="s">
        <v>21</v>
      </c>
      <c r="B24">
        <v>40</v>
      </c>
      <c r="C24" s="8">
        <v>5</v>
      </c>
    </row>
    <row r="25" spans="1:3" x14ac:dyDescent="0.35">
      <c r="A25" t="s">
        <v>25</v>
      </c>
      <c r="B25">
        <v>60</v>
      </c>
      <c r="C25" s="8">
        <v>5</v>
      </c>
    </row>
    <row r="26" spans="1:3" x14ac:dyDescent="0.35">
      <c r="A26" t="s">
        <v>26</v>
      </c>
      <c r="B26">
        <v>153</v>
      </c>
      <c r="C26" s="8">
        <v>3.9215686274509802</v>
      </c>
    </row>
    <row r="27" spans="1:3" x14ac:dyDescent="0.35">
      <c r="A27" t="s">
        <v>33</v>
      </c>
      <c r="B27">
        <v>654</v>
      </c>
      <c r="C27" s="8">
        <v>3.8226299694189603</v>
      </c>
    </row>
    <row r="28" spans="1:3" x14ac:dyDescent="0.35">
      <c r="A28" t="s">
        <v>37</v>
      </c>
      <c r="B28">
        <v>567</v>
      </c>
      <c r="C28" s="8">
        <v>0.88183421516754856</v>
      </c>
    </row>
    <row r="29" spans="1:3" x14ac:dyDescent="0.35">
      <c r="A29" t="s">
        <v>0</v>
      </c>
      <c r="B29">
        <v>339</v>
      </c>
      <c r="C29" s="8">
        <v>0</v>
      </c>
    </row>
    <row r="30" spans="1:3" x14ac:dyDescent="0.35">
      <c r="A30" t="s">
        <v>2</v>
      </c>
      <c r="B30">
        <v>413</v>
      </c>
      <c r="C30" s="8">
        <v>0</v>
      </c>
    </row>
    <row r="31" spans="1:3" x14ac:dyDescent="0.35">
      <c r="A31" t="s">
        <v>4</v>
      </c>
      <c r="B31">
        <v>291</v>
      </c>
      <c r="C31" s="8">
        <v>0</v>
      </c>
    </row>
    <row r="32" spans="1:3" x14ac:dyDescent="0.35">
      <c r="A32" t="s">
        <v>5</v>
      </c>
      <c r="B32">
        <v>75</v>
      </c>
      <c r="C32" s="8">
        <v>0</v>
      </c>
    </row>
    <row r="33" spans="1:3" x14ac:dyDescent="0.35">
      <c r="A33" t="s">
        <v>6</v>
      </c>
      <c r="B33">
        <v>299</v>
      </c>
      <c r="C33" s="8">
        <v>0</v>
      </c>
    </row>
    <row r="34" spans="1:3" x14ac:dyDescent="0.35">
      <c r="A34" t="s">
        <v>8</v>
      </c>
      <c r="B34">
        <v>817</v>
      </c>
      <c r="C34" s="8">
        <v>0</v>
      </c>
    </row>
    <row r="35" spans="1:3" x14ac:dyDescent="0.35">
      <c r="A35" t="s">
        <v>10</v>
      </c>
      <c r="B35">
        <v>329</v>
      </c>
      <c r="C35" s="8">
        <v>0</v>
      </c>
    </row>
    <row r="36" spans="1:3" x14ac:dyDescent="0.35">
      <c r="A36" t="s">
        <v>14</v>
      </c>
      <c r="B36">
        <v>381</v>
      </c>
      <c r="C36" s="8">
        <v>0</v>
      </c>
    </row>
    <row r="37" spans="1:3" x14ac:dyDescent="0.35">
      <c r="A37" t="s">
        <v>17</v>
      </c>
      <c r="B37">
        <v>387</v>
      </c>
      <c r="C37" s="8">
        <v>0</v>
      </c>
    </row>
    <row r="38" spans="1:3" x14ac:dyDescent="0.35">
      <c r="A38" t="s">
        <v>20</v>
      </c>
      <c r="B38">
        <v>450</v>
      </c>
      <c r="C38" s="8">
        <v>0</v>
      </c>
    </row>
    <row r="39" spans="1:3" x14ac:dyDescent="0.35">
      <c r="A39" t="s">
        <v>22</v>
      </c>
      <c r="B39">
        <v>399</v>
      </c>
      <c r="C39" s="8">
        <v>0</v>
      </c>
    </row>
    <row r="40" spans="1:3" x14ac:dyDescent="0.35">
      <c r="A40" t="s">
        <v>23</v>
      </c>
      <c r="B40">
        <v>519</v>
      </c>
      <c r="C40" s="8">
        <v>0</v>
      </c>
    </row>
    <row r="41" spans="1:3" x14ac:dyDescent="0.35">
      <c r="A41" t="s">
        <v>24</v>
      </c>
      <c r="B41">
        <v>392</v>
      </c>
      <c r="C41" s="8">
        <v>0</v>
      </c>
    </row>
    <row r="42" spans="1:3" x14ac:dyDescent="0.35">
      <c r="A42" t="s">
        <v>32</v>
      </c>
      <c r="B42">
        <v>403</v>
      </c>
      <c r="C42" s="8">
        <v>0</v>
      </c>
    </row>
    <row r="43" spans="1:3" x14ac:dyDescent="0.35">
      <c r="A43" t="s">
        <v>34</v>
      </c>
      <c r="B43">
        <v>257</v>
      </c>
      <c r="C43" s="8">
        <v>0</v>
      </c>
    </row>
    <row r="44" spans="1:3" x14ac:dyDescent="0.35">
      <c r="A44" t="s">
        <v>36</v>
      </c>
      <c r="B44">
        <v>488</v>
      </c>
      <c r="C44" s="8">
        <v>0</v>
      </c>
    </row>
    <row r="45" spans="1:3" x14ac:dyDescent="0.35">
      <c r="A45" t="s">
        <v>40</v>
      </c>
      <c r="B45">
        <v>568</v>
      </c>
      <c r="C45" s="8">
        <v>0</v>
      </c>
    </row>
    <row r="46" spans="1:3" x14ac:dyDescent="0.35">
      <c r="A46" t="s">
        <v>42</v>
      </c>
      <c r="B46">
        <v>609</v>
      </c>
      <c r="C46" s="8">
        <v>0</v>
      </c>
    </row>
    <row r="47" spans="1:3" x14ac:dyDescent="0.35">
      <c r="A47" t="s">
        <v>43</v>
      </c>
      <c r="B47">
        <v>676</v>
      </c>
      <c r="C47" s="8">
        <v>0</v>
      </c>
    </row>
    <row r="48" spans="1:3" x14ac:dyDescent="0.35">
      <c r="A48" t="s">
        <v>45</v>
      </c>
      <c r="B48">
        <v>187</v>
      </c>
      <c r="C48" s="8">
        <v>0</v>
      </c>
    </row>
  </sheetData>
  <autoFilter ref="A1:C48" xr:uid="{7FFE5A2F-9869-4D25-A9A1-6C38013B1400}">
    <sortState xmlns:xlrd2="http://schemas.microsoft.com/office/spreadsheetml/2017/richdata2" ref="A2:C48">
      <sortCondition descending="1" ref="C1:C48"/>
    </sortState>
  </autoFilter>
  <sortState xmlns:xlrd2="http://schemas.microsoft.com/office/spreadsheetml/2017/richdata2" ref="A2:C48">
    <sortCondition descending="1" ref="C2:C48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585F-D4D9-4F3A-82E3-F53D725AFC97}">
  <sheetPr codeName="Sheet17">
    <tabColor theme="7" tint="-0.499984740745262"/>
  </sheetPr>
  <dimension ref="A1:G49"/>
  <sheetViews>
    <sheetView workbookViewId="0">
      <selection activeCell="I2" sqref="I2"/>
    </sheetView>
  </sheetViews>
  <sheetFormatPr defaultRowHeight="14.5" x14ac:dyDescent="0.35"/>
  <cols>
    <col min="1" max="1" width="20" customWidth="1"/>
    <col min="2" max="5" width="9.1796875" style="10"/>
    <col min="6" max="6" width="8.81640625" style="10"/>
    <col min="7" max="7" width="9.1796875" style="10"/>
  </cols>
  <sheetData>
    <row r="1" spans="1:7" ht="130.5" x14ac:dyDescent="0.35">
      <c r="A1" s="197" t="s">
        <v>47</v>
      </c>
      <c r="B1" s="182" t="s">
        <v>314</v>
      </c>
      <c r="C1" s="182" t="s">
        <v>292</v>
      </c>
      <c r="D1" s="182" t="s">
        <v>315</v>
      </c>
      <c r="E1" s="182" t="s">
        <v>293</v>
      </c>
      <c r="F1" s="230" t="s">
        <v>78</v>
      </c>
      <c r="G1" s="230" t="s">
        <v>79</v>
      </c>
    </row>
    <row r="2" spans="1:7" x14ac:dyDescent="0.35">
      <c r="A2" t="s">
        <v>0</v>
      </c>
      <c r="B2" s="210">
        <v>38343.047497951644</v>
      </c>
      <c r="C2" s="210">
        <v>7814</v>
      </c>
      <c r="D2" s="210">
        <v>30632.319153533703</v>
      </c>
      <c r="E2" s="210">
        <v>2643</v>
      </c>
      <c r="F2" s="231">
        <f t="shared" ref="F2:F48" si="0">C2/B2%</f>
        <v>20.379183476267603</v>
      </c>
      <c r="G2" s="232">
        <f>E2/D2%</f>
        <v>8.6281420180851942</v>
      </c>
    </row>
    <row r="3" spans="1:7" x14ac:dyDescent="0.35">
      <c r="A3" t="s">
        <v>1</v>
      </c>
      <c r="B3" s="210">
        <v>52037.876372438957</v>
      </c>
      <c r="C3" s="210">
        <v>14931</v>
      </c>
      <c r="D3" s="210">
        <v>41089.762798693679</v>
      </c>
      <c r="E3" s="210">
        <v>6126</v>
      </c>
      <c r="F3" s="231">
        <f t="shared" si="0"/>
        <v>28.692562112138702</v>
      </c>
      <c r="G3" s="232">
        <f t="shared" ref="G3:G49" si="1">E3/D3%</f>
        <v>14.908822983506628</v>
      </c>
    </row>
    <row r="4" spans="1:7" x14ac:dyDescent="0.35">
      <c r="A4" t="s">
        <v>2</v>
      </c>
      <c r="B4" s="210">
        <v>94831.169103970096</v>
      </c>
      <c r="C4" s="210">
        <v>7875</v>
      </c>
      <c r="D4" s="210">
        <v>57060.670296562275</v>
      </c>
      <c r="E4" s="210">
        <v>5094</v>
      </c>
      <c r="F4" s="231">
        <f t="shared" si="0"/>
        <v>8.3042316934488944</v>
      </c>
      <c r="G4" s="232">
        <f t="shared" si="1"/>
        <v>8.9273399234970032</v>
      </c>
    </row>
    <row r="5" spans="1:7" x14ac:dyDescent="0.35">
      <c r="A5" t="s">
        <v>3</v>
      </c>
      <c r="B5" s="210">
        <v>55491.734186091118</v>
      </c>
      <c r="C5" s="210">
        <v>4939</v>
      </c>
      <c r="D5" s="210">
        <v>35368.645603595862</v>
      </c>
      <c r="E5" s="210">
        <v>3083</v>
      </c>
      <c r="F5" s="231">
        <f t="shared" si="0"/>
        <v>8.9004246712440089</v>
      </c>
      <c r="G5" s="232">
        <f t="shared" si="1"/>
        <v>8.716760134254498</v>
      </c>
    </row>
    <row r="6" spans="1:7" x14ac:dyDescent="0.35">
      <c r="A6" t="s">
        <v>4</v>
      </c>
      <c r="B6" s="210">
        <v>25529.558372085939</v>
      </c>
      <c r="C6" s="210">
        <v>2205</v>
      </c>
      <c r="D6" s="210">
        <v>26962.066249210333</v>
      </c>
      <c r="E6" s="210">
        <v>1393</v>
      </c>
      <c r="F6" s="231">
        <f t="shared" si="0"/>
        <v>8.6370471743488935</v>
      </c>
      <c r="G6" s="232">
        <f t="shared" si="1"/>
        <v>5.1665179779787769</v>
      </c>
    </row>
    <row r="7" spans="1:7" x14ac:dyDescent="0.35">
      <c r="A7" t="s">
        <v>5</v>
      </c>
      <c r="B7" s="210">
        <v>30233.967810327547</v>
      </c>
      <c r="C7" s="210">
        <v>11608</v>
      </c>
      <c r="D7" s="210">
        <v>23663.180849920074</v>
      </c>
      <c r="E7" s="210">
        <v>2305</v>
      </c>
      <c r="F7" s="231">
        <f t="shared" si="0"/>
        <v>38.393902093243788</v>
      </c>
      <c r="G7" s="232">
        <f t="shared" si="1"/>
        <v>9.7408713334825627</v>
      </c>
    </row>
    <row r="8" spans="1:7" x14ac:dyDescent="0.35">
      <c r="A8" t="s">
        <v>6</v>
      </c>
      <c r="B8" s="210">
        <v>49452.261569487193</v>
      </c>
      <c r="C8" s="210">
        <v>4517</v>
      </c>
      <c r="D8" s="210">
        <v>11006.860512590076</v>
      </c>
      <c r="E8" s="210">
        <v>2915</v>
      </c>
      <c r="F8" s="231">
        <f t="shared" si="0"/>
        <v>9.1340615305388955</v>
      </c>
      <c r="G8" s="232">
        <f t="shared" si="1"/>
        <v>26.483482703044245</v>
      </c>
    </row>
    <row r="9" spans="1:7" x14ac:dyDescent="0.35">
      <c r="A9" s="204" t="s">
        <v>7</v>
      </c>
      <c r="B9" s="210">
        <v>78420.581489972377</v>
      </c>
      <c r="C9" s="210">
        <v>36960</v>
      </c>
      <c r="D9" s="210">
        <v>60765.594257374221</v>
      </c>
      <c r="E9" s="210">
        <v>18321</v>
      </c>
      <c r="F9" s="231">
        <f t="shared" si="0"/>
        <v>47.130484494974148</v>
      </c>
      <c r="G9" s="232">
        <f t="shared" si="1"/>
        <v>30.150285245958326</v>
      </c>
    </row>
    <row r="10" spans="1:7" x14ac:dyDescent="0.35">
      <c r="A10" t="s">
        <v>8</v>
      </c>
      <c r="B10" s="210">
        <v>13086.321679575358</v>
      </c>
      <c r="C10" s="210">
        <v>1141</v>
      </c>
      <c r="D10" s="210">
        <v>9234.4537047648482</v>
      </c>
      <c r="E10" s="210">
        <v>527</v>
      </c>
      <c r="F10" s="231">
        <f t="shared" si="0"/>
        <v>8.7190276071298953</v>
      </c>
      <c r="G10" s="232">
        <f t="shared" si="1"/>
        <v>5.7068887543187898</v>
      </c>
    </row>
    <row r="11" spans="1:7" x14ac:dyDescent="0.35">
      <c r="A11" t="s">
        <v>9</v>
      </c>
      <c r="B11" s="210">
        <v>63415.093159666518</v>
      </c>
      <c r="C11" s="210">
        <v>10116</v>
      </c>
      <c r="D11" s="210">
        <v>46934.607300776624</v>
      </c>
      <c r="E11" s="210">
        <v>5580</v>
      </c>
      <c r="F11" s="231">
        <f t="shared" si="0"/>
        <v>15.952038380721032</v>
      </c>
      <c r="G11" s="232">
        <f t="shared" si="1"/>
        <v>11.888881831355322</v>
      </c>
    </row>
    <row r="12" spans="1:7" x14ac:dyDescent="0.35">
      <c r="A12" t="s">
        <v>10</v>
      </c>
      <c r="B12" s="210">
        <v>107045.4399766243</v>
      </c>
      <c r="C12" s="210">
        <v>5996</v>
      </c>
      <c r="D12" s="210">
        <v>73792.081694741471</v>
      </c>
      <c r="E12" s="210">
        <v>4055</v>
      </c>
      <c r="F12" s="231">
        <f t="shared" si="0"/>
        <v>5.6013595733824406</v>
      </c>
      <c r="G12" s="232">
        <f t="shared" si="1"/>
        <v>5.4951695451206728</v>
      </c>
    </row>
    <row r="13" spans="1:7" x14ac:dyDescent="0.35">
      <c r="A13" t="s">
        <v>11</v>
      </c>
      <c r="B13" s="210">
        <v>55744.77237656471</v>
      </c>
      <c r="C13" s="210">
        <v>14761</v>
      </c>
      <c r="D13" s="210">
        <v>40917.961348232566</v>
      </c>
      <c r="E13" s="210">
        <v>3263</v>
      </c>
      <c r="F13" s="231">
        <f t="shared" si="0"/>
        <v>26.479613012476079</v>
      </c>
      <c r="G13" s="232">
        <f t="shared" si="1"/>
        <v>7.9744930893067183</v>
      </c>
    </row>
    <row r="14" spans="1:7" x14ac:dyDescent="0.35">
      <c r="A14" t="s">
        <v>12</v>
      </c>
      <c r="B14" s="210">
        <v>126963.17386387654</v>
      </c>
      <c r="C14" s="210">
        <v>34482</v>
      </c>
      <c r="D14" s="210">
        <v>96230.115018479701</v>
      </c>
      <c r="E14" s="210">
        <v>16474</v>
      </c>
      <c r="F14" s="231">
        <f t="shared" si="0"/>
        <v>27.159056402425673</v>
      </c>
      <c r="G14" s="232">
        <f t="shared" si="1"/>
        <v>17.119380972200219</v>
      </c>
    </row>
    <row r="15" spans="1:7" x14ac:dyDescent="0.35">
      <c r="A15" t="s">
        <v>13</v>
      </c>
      <c r="B15" s="210">
        <v>85222.813685647576</v>
      </c>
      <c r="C15" s="210">
        <v>37777</v>
      </c>
      <c r="D15" s="210">
        <v>56072.305427197971</v>
      </c>
      <c r="E15" s="210">
        <v>10747</v>
      </c>
      <c r="F15" s="231">
        <f t="shared" si="0"/>
        <v>44.32733251373751</v>
      </c>
      <c r="G15" s="232">
        <f t="shared" si="1"/>
        <v>19.166324477158291</v>
      </c>
    </row>
    <row r="16" spans="1:7" x14ac:dyDescent="0.35">
      <c r="A16" t="s">
        <v>14</v>
      </c>
      <c r="B16" s="210">
        <v>23617.81055170008</v>
      </c>
      <c r="C16" s="210">
        <v>17123</v>
      </c>
      <c r="D16" s="210">
        <v>18763.370695463116</v>
      </c>
      <c r="E16" s="210">
        <v>4446</v>
      </c>
      <c r="F16" s="231">
        <f t="shared" si="0"/>
        <v>72.500369848073987</v>
      </c>
      <c r="G16" s="232">
        <f t="shared" si="1"/>
        <v>23.695102933051466</v>
      </c>
    </row>
    <row r="17" spans="1:7" x14ac:dyDescent="0.35">
      <c r="A17" t="s">
        <v>15</v>
      </c>
      <c r="B17" s="210">
        <v>75517.335231560486</v>
      </c>
      <c r="C17" s="210">
        <v>28419</v>
      </c>
      <c r="D17" s="210">
        <v>60642.950930702151</v>
      </c>
      <c r="E17" s="210">
        <v>9876</v>
      </c>
      <c r="F17" s="231">
        <f t="shared" si="0"/>
        <v>37.632418984142099</v>
      </c>
      <c r="G17" s="232">
        <f t="shared" si="1"/>
        <v>16.285487181000629</v>
      </c>
    </row>
    <row r="18" spans="1:7" x14ac:dyDescent="0.35">
      <c r="A18" s="204" t="s">
        <v>16</v>
      </c>
      <c r="B18" s="210">
        <v>81012.974279556118</v>
      </c>
      <c r="C18" s="210">
        <v>31779</v>
      </c>
      <c r="D18" s="210">
        <v>56805.678431249806</v>
      </c>
      <c r="E18" s="210">
        <v>20637</v>
      </c>
      <c r="F18" s="231">
        <f t="shared" si="0"/>
        <v>39.227050089950261</v>
      </c>
      <c r="G18" s="232">
        <f t="shared" si="1"/>
        <v>36.329114570784213</v>
      </c>
    </row>
    <row r="19" spans="1:7" x14ac:dyDescent="0.35">
      <c r="A19" t="s">
        <v>17</v>
      </c>
      <c r="B19" s="210">
        <v>59128.018989288088</v>
      </c>
      <c r="C19" s="210">
        <v>11282</v>
      </c>
      <c r="D19" s="210">
        <v>41189.507623361598</v>
      </c>
      <c r="E19" s="210">
        <v>4504</v>
      </c>
      <c r="F19" s="231">
        <f t="shared" si="0"/>
        <v>19.080632486679285</v>
      </c>
      <c r="G19" s="232">
        <f t="shared" si="1"/>
        <v>10.934823599215472</v>
      </c>
    </row>
    <row r="20" spans="1:7" x14ac:dyDescent="0.35">
      <c r="A20" t="s">
        <v>18</v>
      </c>
      <c r="B20" s="210">
        <v>46834.326649431729</v>
      </c>
      <c r="C20" s="210">
        <v>16232</v>
      </c>
      <c r="D20" s="210">
        <v>33396.177793471768</v>
      </c>
      <c r="E20" s="210">
        <v>3926</v>
      </c>
      <c r="F20" s="231">
        <f t="shared" si="0"/>
        <v>34.658339643700103</v>
      </c>
      <c r="G20" s="232">
        <f t="shared" si="1"/>
        <v>11.755836324381553</v>
      </c>
    </row>
    <row r="21" spans="1:7" x14ac:dyDescent="0.35">
      <c r="A21" t="s">
        <v>19</v>
      </c>
      <c r="B21" s="210">
        <v>25921.927299017767</v>
      </c>
      <c r="C21" s="210">
        <v>10238</v>
      </c>
      <c r="D21" s="210">
        <v>16164.790990297666</v>
      </c>
      <c r="E21" s="210">
        <v>3237</v>
      </c>
      <c r="F21" s="231">
        <f t="shared" si="0"/>
        <v>39.495520074188072</v>
      </c>
      <c r="G21" s="232">
        <f t="shared" si="1"/>
        <v>20.025003737709277</v>
      </c>
    </row>
    <row r="22" spans="1:7" x14ac:dyDescent="0.35">
      <c r="A22" t="s">
        <v>20</v>
      </c>
      <c r="B22" s="210">
        <v>6601.3164776666426</v>
      </c>
      <c r="C22" s="210">
        <v>2513</v>
      </c>
      <c r="D22" s="210">
        <v>3919.7094528737166</v>
      </c>
      <c r="E22" s="210">
        <v>1529</v>
      </c>
      <c r="F22" s="231">
        <f t="shared" si="0"/>
        <v>38.068164259385213</v>
      </c>
      <c r="G22" s="232">
        <f t="shared" si="1"/>
        <v>39.007993280701477</v>
      </c>
    </row>
    <row r="23" spans="1:7" x14ac:dyDescent="0.35">
      <c r="A23" t="s">
        <v>21</v>
      </c>
      <c r="B23" s="210">
        <v>77540.652536623471</v>
      </c>
      <c r="C23" s="210">
        <v>15495</v>
      </c>
      <c r="D23" s="210">
        <v>51611.072098764736</v>
      </c>
      <c r="E23" s="210">
        <v>7646</v>
      </c>
      <c r="F23" s="231">
        <f t="shared" si="0"/>
        <v>19.983066292460599</v>
      </c>
      <c r="G23" s="232">
        <f t="shared" si="1"/>
        <v>14.814650595454303</v>
      </c>
    </row>
    <row r="24" spans="1:7" x14ac:dyDescent="0.35">
      <c r="A24" t="s">
        <v>22</v>
      </c>
      <c r="B24" s="210">
        <v>51155.451925786132</v>
      </c>
      <c r="C24" s="210">
        <v>15855</v>
      </c>
      <c r="D24" s="210">
        <v>31182.811717248216</v>
      </c>
      <c r="E24" s="210">
        <v>5466</v>
      </c>
      <c r="F24" s="231">
        <f t="shared" si="0"/>
        <v>30.993763915919793</v>
      </c>
      <c r="G24" s="232">
        <f t="shared" si="1"/>
        <v>17.528887547291252</v>
      </c>
    </row>
    <row r="25" spans="1:7" x14ac:dyDescent="0.35">
      <c r="A25" t="s">
        <v>23</v>
      </c>
      <c r="B25" s="210">
        <v>35651.759952970599</v>
      </c>
      <c r="C25" s="210">
        <v>3519</v>
      </c>
      <c r="D25" s="210">
        <v>5376.2382390964194</v>
      </c>
      <c r="E25" s="210">
        <v>1293</v>
      </c>
      <c r="F25" s="231">
        <f t="shared" si="0"/>
        <v>9.8704804605495706</v>
      </c>
      <c r="G25" s="232">
        <f t="shared" si="1"/>
        <v>24.050273490434339</v>
      </c>
    </row>
    <row r="26" spans="1:7" x14ac:dyDescent="0.35">
      <c r="A26" t="s">
        <v>24</v>
      </c>
      <c r="B26" s="210">
        <v>25559.680748559214</v>
      </c>
      <c r="C26" s="210">
        <v>1307</v>
      </c>
      <c r="D26" s="210">
        <v>21689.533532460591</v>
      </c>
      <c r="E26" s="210">
        <v>850</v>
      </c>
      <c r="F26" s="231">
        <f t="shared" si="0"/>
        <v>5.1135223982548172</v>
      </c>
      <c r="G26" s="232">
        <f t="shared" si="1"/>
        <v>3.9189408971285093</v>
      </c>
    </row>
    <row r="27" spans="1:7" x14ac:dyDescent="0.35">
      <c r="A27" t="s">
        <v>25</v>
      </c>
      <c r="B27" s="210">
        <v>80130.280573950455</v>
      </c>
      <c r="C27" s="210">
        <v>24020</v>
      </c>
      <c r="D27" s="210">
        <v>61080.142762427007</v>
      </c>
      <c r="E27" s="210">
        <v>7798</v>
      </c>
      <c r="F27" s="231">
        <f t="shared" si="0"/>
        <v>29.976183569995712</v>
      </c>
      <c r="G27" s="232">
        <f t="shared" si="1"/>
        <v>12.766833290371549</v>
      </c>
    </row>
    <row r="28" spans="1:7" x14ac:dyDescent="0.35">
      <c r="A28" t="s">
        <v>26</v>
      </c>
      <c r="B28" s="210">
        <v>85757.957263498291</v>
      </c>
      <c r="C28" s="210">
        <v>47968</v>
      </c>
      <c r="D28" s="210">
        <v>54450.134494622216</v>
      </c>
      <c r="E28" s="210">
        <v>15206</v>
      </c>
      <c r="F28" s="231">
        <f t="shared" si="0"/>
        <v>55.934168129278575</v>
      </c>
      <c r="G28" s="232">
        <f t="shared" si="1"/>
        <v>27.926469128376212</v>
      </c>
    </row>
    <row r="29" spans="1:7" x14ac:dyDescent="0.35">
      <c r="A29" s="204" t="s">
        <v>27</v>
      </c>
      <c r="B29" s="210">
        <v>71159.221735481027</v>
      </c>
      <c r="C29" s="210">
        <v>46297</v>
      </c>
      <c r="D29" s="210">
        <v>53110.789018745993</v>
      </c>
      <c r="E29" s="210">
        <v>10713</v>
      </c>
      <c r="F29" s="231">
        <f t="shared" si="0"/>
        <v>65.061138768632205</v>
      </c>
      <c r="G29" s="232">
        <f t="shared" si="1"/>
        <v>20.171042829393361</v>
      </c>
    </row>
    <row r="30" spans="1:7" x14ac:dyDescent="0.35">
      <c r="A30" t="s">
        <v>28</v>
      </c>
      <c r="B30" s="210">
        <v>40345.31188947273</v>
      </c>
      <c r="C30" s="210">
        <v>13679</v>
      </c>
      <c r="D30" s="210">
        <v>31621.148146028831</v>
      </c>
      <c r="E30" s="210">
        <v>8019</v>
      </c>
      <c r="F30" s="231">
        <f t="shared" si="0"/>
        <v>33.904806678590205</v>
      </c>
      <c r="G30" s="232">
        <f t="shared" si="1"/>
        <v>25.359610482730282</v>
      </c>
    </row>
    <row r="31" spans="1:7" x14ac:dyDescent="0.35">
      <c r="A31" t="s">
        <v>29</v>
      </c>
      <c r="B31" s="210">
        <v>236650.34183792467</v>
      </c>
      <c r="C31" s="210">
        <v>140004</v>
      </c>
      <c r="D31" s="210">
        <v>155803.72123851086</v>
      </c>
      <c r="E31" s="210">
        <v>51454</v>
      </c>
      <c r="F31" s="231">
        <f t="shared" si="0"/>
        <v>59.160700513961181</v>
      </c>
      <c r="G31" s="232">
        <f t="shared" si="1"/>
        <v>33.024885150998458</v>
      </c>
    </row>
    <row r="32" spans="1:7" x14ac:dyDescent="0.35">
      <c r="A32" s="204" t="s">
        <v>30</v>
      </c>
      <c r="B32" s="210">
        <v>125261.61433146652</v>
      </c>
      <c r="C32" s="210">
        <v>57107</v>
      </c>
      <c r="D32" s="210">
        <v>102377.65222323692</v>
      </c>
      <c r="E32" s="210">
        <v>27347</v>
      </c>
      <c r="F32" s="231">
        <f t="shared" si="0"/>
        <v>45.590183636691606</v>
      </c>
      <c r="G32" s="232">
        <f t="shared" si="1"/>
        <v>26.71188428932636</v>
      </c>
    </row>
    <row r="33" spans="1:7" x14ac:dyDescent="0.35">
      <c r="A33" t="s">
        <v>31</v>
      </c>
      <c r="B33" s="210">
        <v>51597.711288367333</v>
      </c>
      <c r="C33" s="210">
        <v>13241</v>
      </c>
      <c r="D33" s="210">
        <v>41197.701080552019</v>
      </c>
      <c r="E33" s="210">
        <v>4667</v>
      </c>
      <c r="F33" s="231">
        <f t="shared" si="0"/>
        <v>25.661990947620144</v>
      </c>
      <c r="G33" s="232">
        <f t="shared" si="1"/>
        <v>11.328302011014703</v>
      </c>
    </row>
    <row r="34" spans="1:7" x14ac:dyDescent="0.35">
      <c r="A34" t="s">
        <v>32</v>
      </c>
      <c r="B34" s="210">
        <v>70463.420236886916</v>
      </c>
      <c r="C34" s="210">
        <v>30212</v>
      </c>
      <c r="D34" s="210">
        <v>44985.037582882527</v>
      </c>
      <c r="E34" s="210">
        <v>11079</v>
      </c>
      <c r="F34" s="231">
        <f t="shared" si="0"/>
        <v>42.876147508071583</v>
      </c>
      <c r="G34" s="232">
        <f t="shared" si="1"/>
        <v>24.628188827424083</v>
      </c>
    </row>
    <row r="35" spans="1:7" x14ac:dyDescent="0.35">
      <c r="A35" t="s">
        <v>33</v>
      </c>
      <c r="B35" s="210">
        <v>28313.551387710861</v>
      </c>
      <c r="C35" s="210">
        <v>12547</v>
      </c>
      <c r="D35" s="210">
        <v>27439.803680682431</v>
      </c>
      <c r="E35" s="210">
        <v>4034</v>
      </c>
      <c r="F35" s="231">
        <f t="shared" si="0"/>
        <v>44.314469167742295</v>
      </c>
      <c r="G35" s="232">
        <f t="shared" si="1"/>
        <v>14.701271360916943</v>
      </c>
    </row>
    <row r="36" spans="1:7" x14ac:dyDescent="0.35">
      <c r="A36" t="s">
        <v>34</v>
      </c>
      <c r="B36" s="210">
        <v>24012.435181828962</v>
      </c>
      <c r="C36" s="210">
        <v>11468</v>
      </c>
      <c r="D36" s="210">
        <v>19259.527337116982</v>
      </c>
      <c r="E36" s="210">
        <v>3440</v>
      </c>
      <c r="F36" s="231">
        <f t="shared" si="0"/>
        <v>47.758588053069396</v>
      </c>
      <c r="G36" s="232">
        <f t="shared" si="1"/>
        <v>17.861289842614301</v>
      </c>
    </row>
    <row r="37" spans="1:7" x14ac:dyDescent="0.35">
      <c r="A37" t="s">
        <v>35</v>
      </c>
      <c r="B37" s="210">
        <v>23316.070422052821</v>
      </c>
      <c r="C37" s="210">
        <v>8848</v>
      </c>
      <c r="D37" s="210">
        <v>17803.709276222678</v>
      </c>
      <c r="E37" s="210">
        <v>6160</v>
      </c>
      <c r="F37" s="231">
        <f t="shared" si="0"/>
        <v>37.948075468288941</v>
      </c>
      <c r="G37" s="232">
        <f t="shared" si="1"/>
        <v>34.599531504521039</v>
      </c>
    </row>
    <row r="38" spans="1:7" x14ac:dyDescent="0.35">
      <c r="A38" t="s">
        <v>36</v>
      </c>
      <c r="B38" s="210">
        <v>19621.849909176355</v>
      </c>
      <c r="C38" s="210">
        <v>5592</v>
      </c>
      <c r="D38" s="210">
        <v>15677.527595202491</v>
      </c>
      <c r="E38" s="210">
        <v>1848</v>
      </c>
      <c r="F38" s="231">
        <f t="shared" si="0"/>
        <v>28.498841984235362</v>
      </c>
      <c r="G38" s="232">
        <f t="shared" si="1"/>
        <v>11.787572936982167</v>
      </c>
    </row>
    <row r="39" spans="1:7" x14ac:dyDescent="0.35">
      <c r="A39" t="s">
        <v>37</v>
      </c>
      <c r="B39" s="210">
        <v>58223.020937108151</v>
      </c>
      <c r="C39" s="210">
        <v>28203</v>
      </c>
      <c r="D39" s="210">
        <v>48595.926584873181</v>
      </c>
      <c r="E39" s="210">
        <v>9643</v>
      </c>
      <c r="F39" s="231">
        <f t="shared" si="0"/>
        <v>48.439602662432378</v>
      </c>
      <c r="G39" s="232">
        <f t="shared" si="1"/>
        <v>19.843226948576486</v>
      </c>
    </row>
    <row r="40" spans="1:7" x14ac:dyDescent="0.35">
      <c r="A40" t="s">
        <v>38</v>
      </c>
      <c r="B40" s="210">
        <v>13637.506219101862</v>
      </c>
      <c r="C40" s="210">
        <v>9507</v>
      </c>
      <c r="D40" s="210">
        <v>12911.765939969933</v>
      </c>
      <c r="E40" s="210">
        <v>3030</v>
      </c>
      <c r="F40" s="231">
        <f t="shared" si="0"/>
        <v>69.71215885998042</v>
      </c>
      <c r="G40" s="232">
        <f t="shared" si="1"/>
        <v>23.466968144305252</v>
      </c>
    </row>
    <row r="41" spans="1:7" x14ac:dyDescent="0.35">
      <c r="A41" t="s">
        <v>39</v>
      </c>
      <c r="B41" s="210">
        <v>17780.88344826196</v>
      </c>
      <c r="C41" s="210">
        <v>5120</v>
      </c>
      <c r="D41" s="210">
        <v>10317.923414430952</v>
      </c>
      <c r="E41" s="210">
        <v>1756</v>
      </c>
      <c r="F41" s="231">
        <f t="shared" si="0"/>
        <v>28.794969692579972</v>
      </c>
      <c r="G41" s="232">
        <f t="shared" si="1"/>
        <v>17.018928416778191</v>
      </c>
    </row>
    <row r="42" spans="1:7" x14ac:dyDescent="0.35">
      <c r="A42" t="s">
        <v>40</v>
      </c>
      <c r="B42" s="210">
        <v>19173.047708814986</v>
      </c>
      <c r="C42" s="210">
        <v>6046</v>
      </c>
      <c r="D42" s="210">
        <v>13169.513629635978</v>
      </c>
      <c r="E42" s="210">
        <v>3058</v>
      </c>
      <c r="F42" s="231">
        <f t="shared" si="0"/>
        <v>31.533849452741389</v>
      </c>
      <c r="G42" s="232">
        <f t="shared" si="1"/>
        <v>23.220295646442388</v>
      </c>
    </row>
    <row r="43" spans="1:7" x14ac:dyDescent="0.35">
      <c r="A43" t="s">
        <v>41</v>
      </c>
      <c r="B43" s="210">
        <v>57094.252181591284</v>
      </c>
      <c r="C43" s="210">
        <v>4031</v>
      </c>
      <c r="D43" s="210">
        <v>43982.029824466692</v>
      </c>
      <c r="E43" s="210">
        <v>2569</v>
      </c>
      <c r="F43" s="231">
        <f t="shared" si="0"/>
        <v>7.0602553601703919</v>
      </c>
      <c r="G43" s="232">
        <f t="shared" si="1"/>
        <v>5.8410219133881247</v>
      </c>
    </row>
    <row r="44" spans="1:7" x14ac:dyDescent="0.35">
      <c r="A44" t="s">
        <v>42</v>
      </c>
      <c r="B44" s="210">
        <v>39717.814194370178</v>
      </c>
      <c r="C44" s="210">
        <v>32036</v>
      </c>
      <c r="D44" s="210">
        <v>40405.972834705273</v>
      </c>
      <c r="E44" s="210">
        <v>17755</v>
      </c>
      <c r="F44" s="231">
        <f t="shared" si="0"/>
        <v>80.65902076892479</v>
      </c>
      <c r="G44" s="232">
        <f t="shared" si="1"/>
        <v>43.941523379805808</v>
      </c>
    </row>
    <row r="45" spans="1:7" x14ac:dyDescent="0.35">
      <c r="A45" t="s">
        <v>43</v>
      </c>
      <c r="B45" s="210">
        <v>82009.335960984317</v>
      </c>
      <c r="C45" s="210">
        <v>11527</v>
      </c>
      <c r="D45" s="210">
        <v>63520.150555362321</v>
      </c>
      <c r="E45" s="210">
        <v>6502</v>
      </c>
      <c r="F45" s="231">
        <f t="shared" si="0"/>
        <v>14.05571678507912</v>
      </c>
      <c r="G45" s="232">
        <f t="shared" si="1"/>
        <v>10.236121834020286</v>
      </c>
    </row>
    <row r="46" spans="1:7" x14ac:dyDescent="0.35">
      <c r="A46" t="s">
        <v>44</v>
      </c>
      <c r="B46" s="210">
        <v>29243.436710661375</v>
      </c>
      <c r="C46" s="210">
        <v>9473</v>
      </c>
      <c r="D46" s="210">
        <v>21002.163759551007</v>
      </c>
      <c r="E46" s="210">
        <v>2793</v>
      </c>
      <c r="F46" s="231">
        <f t="shared" si="0"/>
        <v>32.393593453899342</v>
      </c>
      <c r="G46" s="232">
        <f t="shared" si="1"/>
        <v>13.298629760135295</v>
      </c>
    </row>
    <row r="47" spans="1:7" x14ac:dyDescent="0.35">
      <c r="A47" t="s">
        <v>45</v>
      </c>
      <c r="B47" s="210">
        <v>30478.158137794693</v>
      </c>
      <c r="C47" s="210">
        <v>1728</v>
      </c>
      <c r="D47" s="210">
        <v>8860.5415350100193</v>
      </c>
      <c r="E47" s="210">
        <v>1274</v>
      </c>
      <c r="F47" s="231">
        <f t="shared" si="0"/>
        <v>5.669633946341329</v>
      </c>
      <c r="G47" s="232">
        <f t="shared" si="1"/>
        <v>14.378353681500569</v>
      </c>
    </row>
    <row r="48" spans="1:7" x14ac:dyDescent="0.35">
      <c r="A48" t="s">
        <v>46</v>
      </c>
      <c r="B48" s="210">
        <v>36258.240261357911</v>
      </c>
      <c r="C48" s="210">
        <v>10595</v>
      </c>
      <c r="D48" s="210">
        <v>29139.219665309782</v>
      </c>
      <c r="E48" s="210">
        <v>1932</v>
      </c>
      <c r="F48" s="231">
        <f t="shared" si="0"/>
        <v>29.220943773411925</v>
      </c>
      <c r="G48" s="232">
        <f t="shared" si="1"/>
        <v>6.6302393207188199</v>
      </c>
    </row>
    <row r="49" spans="2:7" x14ac:dyDescent="0.35">
      <c r="B49" s="19">
        <f>SUM(B2:B48)</f>
        <v>2624604.5276043038</v>
      </c>
      <c r="C49" s="19">
        <f t="shared" ref="C49:D49" si="2">SUM(C2:C48)</f>
        <v>878133</v>
      </c>
      <c r="D49" s="19">
        <f t="shared" si="2"/>
        <v>1867184.567900209</v>
      </c>
      <c r="E49" s="19">
        <f>B49*0.32</f>
        <v>839873.44883337722</v>
      </c>
      <c r="F49" s="231">
        <f>C49/B49%</f>
        <v>33.457726326546634</v>
      </c>
      <c r="G49" s="232">
        <f t="shared" si="1"/>
        <v>44.980740697631127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F6D0-9732-4C44-AAA7-9BF074E6C233}">
  <sheetPr codeName="Sheet18">
    <tabColor theme="7" tint="0.59999389629810485"/>
  </sheetPr>
  <dimension ref="A1:B3"/>
  <sheetViews>
    <sheetView workbookViewId="0">
      <selection activeCell="B2" sqref="B2"/>
    </sheetView>
  </sheetViews>
  <sheetFormatPr defaultRowHeight="14.5" x14ac:dyDescent="0.35"/>
  <cols>
    <col min="1" max="1" width="16.81640625" bestFit="1" customWidth="1"/>
  </cols>
  <sheetData>
    <row r="1" spans="1:2" x14ac:dyDescent="0.35">
      <c r="A1" t="s">
        <v>68</v>
      </c>
      <c r="B1">
        <v>100</v>
      </c>
    </row>
    <row r="2" spans="1:2" x14ac:dyDescent="0.35">
      <c r="A2" t="s">
        <v>80</v>
      </c>
      <c r="B2" s="8">
        <f>'agyw-abym'!F49</f>
        <v>33.457726326546634</v>
      </c>
    </row>
    <row r="3" spans="1:2" x14ac:dyDescent="0.35">
      <c r="A3" t="s">
        <v>81</v>
      </c>
      <c r="B3" s="8">
        <f>'agyw-abym'!G49</f>
        <v>44.980740697631127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E6A0-56E9-4112-800D-97AAC6B7254F}">
  <sheetPr codeName="Sheet19">
    <tabColor theme="7" tint="0.59999389629810485"/>
  </sheetPr>
  <dimension ref="A1:E48"/>
  <sheetViews>
    <sheetView workbookViewId="0">
      <selection activeCell="J18" sqref="J18"/>
    </sheetView>
  </sheetViews>
  <sheetFormatPr defaultRowHeight="14.5" x14ac:dyDescent="0.35"/>
  <sheetData>
    <row r="1" spans="1:5" s="7" customFormat="1" ht="58" x14ac:dyDescent="0.35">
      <c r="A1" s="7" t="s">
        <v>47</v>
      </c>
      <c r="B1" s="7" t="s">
        <v>296</v>
      </c>
      <c r="C1" s="7" t="s">
        <v>297</v>
      </c>
      <c r="D1" s="7" t="s">
        <v>78</v>
      </c>
      <c r="E1" s="7" t="s">
        <v>79</v>
      </c>
    </row>
    <row r="2" spans="1:5" x14ac:dyDescent="0.35">
      <c r="A2" t="s">
        <v>42</v>
      </c>
      <c r="B2" s="178">
        <v>39717.814194370178</v>
      </c>
      <c r="C2" s="12">
        <v>40405.972834705273</v>
      </c>
      <c r="D2">
        <v>80.65902076892479</v>
      </c>
      <c r="E2">
        <v>43.941523379805808</v>
      </c>
    </row>
    <row r="3" spans="1:5" x14ac:dyDescent="0.35">
      <c r="A3" t="s">
        <v>14</v>
      </c>
      <c r="B3" s="178">
        <v>23617.81055170008</v>
      </c>
      <c r="C3" s="12">
        <v>18763.370695463116</v>
      </c>
      <c r="D3">
        <v>72.500369848073987</v>
      </c>
      <c r="E3">
        <v>23.695102933051466</v>
      </c>
    </row>
    <row r="4" spans="1:5" x14ac:dyDescent="0.35">
      <c r="A4" t="s">
        <v>38</v>
      </c>
      <c r="B4" s="178">
        <v>13637.506219101862</v>
      </c>
      <c r="C4" s="12">
        <v>12911.765939969933</v>
      </c>
      <c r="D4">
        <v>69.71215885998042</v>
      </c>
      <c r="E4">
        <v>23.466968144305252</v>
      </c>
    </row>
    <row r="5" spans="1:5" x14ac:dyDescent="0.35">
      <c r="A5" t="s">
        <v>27</v>
      </c>
      <c r="B5" s="178">
        <v>71159.221735481027</v>
      </c>
      <c r="C5" s="12">
        <v>53110.789018745993</v>
      </c>
      <c r="D5">
        <v>65.061138768632205</v>
      </c>
      <c r="E5">
        <v>20.171042829393361</v>
      </c>
    </row>
    <row r="6" spans="1:5" x14ac:dyDescent="0.35">
      <c r="A6" t="s">
        <v>29</v>
      </c>
      <c r="B6" s="178">
        <v>236650.34183792467</v>
      </c>
      <c r="C6" s="12">
        <v>155803.72123851086</v>
      </c>
      <c r="D6">
        <v>59.160700513961181</v>
      </c>
      <c r="E6">
        <v>33.024885150998458</v>
      </c>
    </row>
    <row r="7" spans="1:5" x14ac:dyDescent="0.35">
      <c r="A7" t="s">
        <v>26</v>
      </c>
      <c r="B7" s="178">
        <v>85757.957263498291</v>
      </c>
      <c r="C7" s="12">
        <v>54450.134494622216</v>
      </c>
      <c r="D7">
        <v>55.934168129278575</v>
      </c>
      <c r="E7">
        <v>27.926469128376212</v>
      </c>
    </row>
    <row r="8" spans="1:5" x14ac:dyDescent="0.35">
      <c r="A8" t="s">
        <v>37</v>
      </c>
      <c r="B8" s="178">
        <v>58223.020937108151</v>
      </c>
      <c r="C8" s="12">
        <v>48595.926584873181</v>
      </c>
      <c r="D8">
        <v>48.439602662432378</v>
      </c>
      <c r="E8">
        <v>19.843226948576486</v>
      </c>
    </row>
    <row r="9" spans="1:5" x14ac:dyDescent="0.35">
      <c r="A9" t="s">
        <v>34</v>
      </c>
      <c r="B9" s="178">
        <v>24012.435181828962</v>
      </c>
      <c r="C9" s="12">
        <v>19259.527337116982</v>
      </c>
      <c r="D9">
        <v>47.758588053069396</v>
      </c>
      <c r="E9">
        <v>17.861289842614301</v>
      </c>
    </row>
    <row r="10" spans="1:5" x14ac:dyDescent="0.35">
      <c r="A10" t="s">
        <v>7</v>
      </c>
      <c r="B10" s="178">
        <v>78420.581489972377</v>
      </c>
      <c r="C10" s="12">
        <v>60765.594257374221</v>
      </c>
      <c r="D10">
        <v>47.130484494974148</v>
      </c>
      <c r="E10">
        <v>30.150285245958326</v>
      </c>
    </row>
    <row r="11" spans="1:5" x14ac:dyDescent="0.35">
      <c r="A11" t="s">
        <v>30</v>
      </c>
      <c r="B11" s="178">
        <v>125261.61433146652</v>
      </c>
      <c r="C11" s="12">
        <v>102377.65222323692</v>
      </c>
      <c r="D11">
        <v>45.590183636691606</v>
      </c>
      <c r="E11">
        <v>26.71188428932636</v>
      </c>
    </row>
    <row r="12" spans="1:5" x14ac:dyDescent="0.35">
      <c r="A12" t="s">
        <v>13</v>
      </c>
      <c r="B12" s="178">
        <v>85222.813685647576</v>
      </c>
      <c r="C12" s="12">
        <v>56072.305427197971</v>
      </c>
      <c r="D12">
        <v>44.32733251373751</v>
      </c>
      <c r="E12">
        <v>19.166324477158291</v>
      </c>
    </row>
    <row r="13" spans="1:5" x14ac:dyDescent="0.35">
      <c r="A13" t="s">
        <v>33</v>
      </c>
      <c r="B13" s="178">
        <v>28313.551387710861</v>
      </c>
      <c r="C13" s="12">
        <v>27439.803680682431</v>
      </c>
      <c r="D13">
        <v>44.314469167742295</v>
      </c>
      <c r="E13">
        <v>14.701271360916943</v>
      </c>
    </row>
    <row r="14" spans="1:5" x14ac:dyDescent="0.35">
      <c r="A14" t="s">
        <v>32</v>
      </c>
      <c r="B14" s="178">
        <v>70463.420236886916</v>
      </c>
      <c r="C14" s="12">
        <v>44985.037582882527</v>
      </c>
      <c r="D14">
        <v>42.876147508071583</v>
      </c>
      <c r="E14">
        <v>24.628188827424083</v>
      </c>
    </row>
    <row r="15" spans="1:5" x14ac:dyDescent="0.35">
      <c r="A15" t="s">
        <v>19</v>
      </c>
      <c r="B15" s="178">
        <v>25921.927299017767</v>
      </c>
      <c r="C15" s="12">
        <v>16164.790990297666</v>
      </c>
      <c r="D15">
        <v>39.495520074188072</v>
      </c>
      <c r="E15">
        <v>20.025003737709277</v>
      </c>
    </row>
    <row r="16" spans="1:5" x14ac:dyDescent="0.35">
      <c r="A16" t="s">
        <v>16</v>
      </c>
      <c r="B16" s="178">
        <v>81012.974279556118</v>
      </c>
      <c r="C16" s="12">
        <v>56805.678431249806</v>
      </c>
      <c r="D16">
        <v>39.227050089950261</v>
      </c>
      <c r="E16">
        <v>36.329114570784213</v>
      </c>
    </row>
    <row r="17" spans="1:5" x14ac:dyDescent="0.35">
      <c r="A17" t="s">
        <v>5</v>
      </c>
      <c r="B17" s="178">
        <v>30233.967810327547</v>
      </c>
      <c r="C17" s="12">
        <v>23663.180849920074</v>
      </c>
      <c r="D17">
        <v>38.393902093243788</v>
      </c>
      <c r="E17">
        <v>9.7408713334825627</v>
      </c>
    </row>
    <row r="18" spans="1:5" x14ac:dyDescent="0.35">
      <c r="A18" t="s">
        <v>20</v>
      </c>
      <c r="B18" s="178">
        <v>6601.3164776666426</v>
      </c>
      <c r="C18" s="12">
        <v>3919.7094528737166</v>
      </c>
      <c r="D18">
        <v>38.068164259385213</v>
      </c>
      <c r="E18">
        <v>39.007993280701477</v>
      </c>
    </row>
    <row r="19" spans="1:5" x14ac:dyDescent="0.35">
      <c r="A19" t="s">
        <v>35</v>
      </c>
      <c r="B19" s="178">
        <v>23316.070422052821</v>
      </c>
      <c r="C19" s="12">
        <v>17803.709276222678</v>
      </c>
      <c r="D19">
        <v>37.948075468288941</v>
      </c>
      <c r="E19">
        <v>34.599531504521039</v>
      </c>
    </row>
    <row r="20" spans="1:5" x14ac:dyDescent="0.35">
      <c r="A20" t="s">
        <v>15</v>
      </c>
      <c r="B20" s="178">
        <v>75517.335231560486</v>
      </c>
      <c r="C20" s="12">
        <v>60642.950930702151</v>
      </c>
      <c r="D20">
        <v>37.632418984142099</v>
      </c>
      <c r="E20">
        <v>16.285487181000629</v>
      </c>
    </row>
    <row r="21" spans="1:5" x14ac:dyDescent="0.35">
      <c r="A21" t="s">
        <v>18</v>
      </c>
      <c r="B21" s="178">
        <v>46834.326649431729</v>
      </c>
      <c r="C21" s="12">
        <v>33396.177793471768</v>
      </c>
      <c r="D21">
        <v>34.658339643700103</v>
      </c>
      <c r="E21">
        <v>11.755836324381553</v>
      </c>
    </row>
    <row r="22" spans="1:5" x14ac:dyDescent="0.35">
      <c r="A22" t="s">
        <v>28</v>
      </c>
      <c r="B22" s="178">
        <v>40345.31188947273</v>
      </c>
      <c r="C22" s="12">
        <v>31621.148146028831</v>
      </c>
      <c r="D22">
        <v>33.904806678590205</v>
      </c>
      <c r="E22">
        <v>25.359610482730282</v>
      </c>
    </row>
    <row r="23" spans="1:5" x14ac:dyDescent="0.35">
      <c r="A23" t="s">
        <v>44</v>
      </c>
      <c r="B23" s="178">
        <v>29243.436710661375</v>
      </c>
      <c r="C23" s="12">
        <v>21002.163759551007</v>
      </c>
      <c r="D23">
        <v>32.393593453899342</v>
      </c>
      <c r="E23">
        <v>13.298629760135295</v>
      </c>
    </row>
    <row r="24" spans="1:5" x14ac:dyDescent="0.35">
      <c r="A24" t="s">
        <v>40</v>
      </c>
      <c r="B24" s="178">
        <v>19173.047708814986</v>
      </c>
      <c r="C24" s="12">
        <v>13169.513629635978</v>
      </c>
      <c r="D24">
        <v>31.533849452741389</v>
      </c>
      <c r="E24">
        <v>23.220295646442388</v>
      </c>
    </row>
    <row r="25" spans="1:5" x14ac:dyDescent="0.35">
      <c r="A25" t="s">
        <v>22</v>
      </c>
      <c r="B25" s="178">
        <v>51155.451925786132</v>
      </c>
      <c r="C25" s="12">
        <v>31182.811717248216</v>
      </c>
      <c r="D25">
        <v>30.993763915919793</v>
      </c>
      <c r="E25">
        <v>17.528887547291252</v>
      </c>
    </row>
    <row r="26" spans="1:5" x14ac:dyDescent="0.35">
      <c r="A26" t="s">
        <v>25</v>
      </c>
      <c r="B26" s="178">
        <v>80130.280573950455</v>
      </c>
      <c r="C26" s="12">
        <v>61080.142762427007</v>
      </c>
      <c r="D26">
        <v>29.976183569995712</v>
      </c>
      <c r="E26">
        <v>12.766833290371549</v>
      </c>
    </row>
    <row r="27" spans="1:5" x14ac:dyDescent="0.35">
      <c r="A27" t="s">
        <v>46</v>
      </c>
      <c r="B27" s="178">
        <v>36258.240261357911</v>
      </c>
      <c r="C27" s="12">
        <v>29139.219665309782</v>
      </c>
      <c r="D27">
        <v>29.220943773411925</v>
      </c>
      <c r="E27">
        <v>6.6302393207188199</v>
      </c>
    </row>
    <row r="28" spans="1:5" x14ac:dyDescent="0.35">
      <c r="A28" t="s">
        <v>39</v>
      </c>
      <c r="B28" s="178">
        <v>17780.88344826196</v>
      </c>
      <c r="C28" s="12">
        <v>10317.923414430952</v>
      </c>
      <c r="D28">
        <v>28.794969692579972</v>
      </c>
      <c r="E28">
        <v>17.018928416778191</v>
      </c>
    </row>
    <row r="29" spans="1:5" x14ac:dyDescent="0.35">
      <c r="A29" t="s">
        <v>1</v>
      </c>
      <c r="B29" s="178">
        <v>52037.876372438957</v>
      </c>
      <c r="C29" s="12">
        <v>41089.762798693679</v>
      </c>
      <c r="D29">
        <v>28.692562112138702</v>
      </c>
      <c r="E29">
        <v>14.908822983506628</v>
      </c>
    </row>
    <row r="30" spans="1:5" x14ac:dyDescent="0.35">
      <c r="A30" t="s">
        <v>36</v>
      </c>
      <c r="B30" s="178">
        <v>19621.849909176355</v>
      </c>
      <c r="C30" s="12">
        <v>15677.527595202491</v>
      </c>
      <c r="D30">
        <v>28.498841984235362</v>
      </c>
      <c r="E30">
        <v>11.787572936982167</v>
      </c>
    </row>
    <row r="31" spans="1:5" x14ac:dyDescent="0.35">
      <c r="A31" t="s">
        <v>12</v>
      </c>
      <c r="B31" s="178">
        <v>126963.17386387654</v>
      </c>
      <c r="C31" s="12">
        <v>96230.115018479701</v>
      </c>
      <c r="D31">
        <v>27.159056402425673</v>
      </c>
      <c r="E31">
        <v>17.119380972200219</v>
      </c>
    </row>
    <row r="32" spans="1:5" x14ac:dyDescent="0.35">
      <c r="A32" t="s">
        <v>11</v>
      </c>
      <c r="B32" s="178">
        <v>55744.77237656471</v>
      </c>
      <c r="C32" s="12">
        <v>40917.961348232566</v>
      </c>
      <c r="D32">
        <v>26.479613012476079</v>
      </c>
      <c r="E32">
        <v>7.9744930893067183</v>
      </c>
    </row>
    <row r="33" spans="1:5" x14ac:dyDescent="0.35">
      <c r="A33" t="s">
        <v>31</v>
      </c>
      <c r="B33" s="178">
        <v>51597.711288367333</v>
      </c>
      <c r="C33" s="12">
        <v>41197.701080552019</v>
      </c>
      <c r="D33">
        <v>25.661990947620144</v>
      </c>
      <c r="E33">
        <v>11.328302011014703</v>
      </c>
    </row>
    <row r="34" spans="1:5" x14ac:dyDescent="0.35">
      <c r="A34" t="s">
        <v>0</v>
      </c>
      <c r="B34" s="178">
        <v>38343.047497951644</v>
      </c>
      <c r="C34" s="12">
        <v>30632.319153533703</v>
      </c>
      <c r="D34">
        <v>20.379183476267603</v>
      </c>
      <c r="E34">
        <v>8.6281420180851942</v>
      </c>
    </row>
    <row r="35" spans="1:5" x14ac:dyDescent="0.35">
      <c r="A35" t="s">
        <v>21</v>
      </c>
      <c r="B35" s="178">
        <v>77540.652536623471</v>
      </c>
      <c r="C35" s="12">
        <v>51611.072098764736</v>
      </c>
      <c r="D35">
        <v>19.983066292460599</v>
      </c>
      <c r="E35">
        <v>14.814650595454303</v>
      </c>
    </row>
    <row r="36" spans="1:5" x14ac:dyDescent="0.35">
      <c r="A36" t="s">
        <v>17</v>
      </c>
      <c r="B36" s="178">
        <v>59128.018989288088</v>
      </c>
      <c r="C36" s="12">
        <v>41189.507623361598</v>
      </c>
      <c r="D36">
        <v>19.080632486679285</v>
      </c>
      <c r="E36">
        <v>10.934823599215472</v>
      </c>
    </row>
    <row r="37" spans="1:5" x14ac:dyDescent="0.35">
      <c r="A37" t="s">
        <v>9</v>
      </c>
      <c r="B37" s="178">
        <v>63415.093159666518</v>
      </c>
      <c r="C37" s="12">
        <v>46934.607300776624</v>
      </c>
      <c r="D37">
        <v>15.952038380721032</v>
      </c>
      <c r="E37">
        <v>11.888881831355322</v>
      </c>
    </row>
    <row r="38" spans="1:5" x14ac:dyDescent="0.35">
      <c r="A38" t="s">
        <v>43</v>
      </c>
      <c r="B38" s="178">
        <v>82009.335960984317</v>
      </c>
      <c r="C38" s="12">
        <v>63520.150555362321</v>
      </c>
      <c r="D38">
        <v>14.05571678507912</v>
      </c>
      <c r="E38">
        <v>10.236121834020286</v>
      </c>
    </row>
    <row r="39" spans="1:5" x14ac:dyDescent="0.35">
      <c r="A39" t="s">
        <v>23</v>
      </c>
      <c r="B39" s="178">
        <v>35651.759952970599</v>
      </c>
      <c r="C39" s="12">
        <v>5376.2382390964194</v>
      </c>
      <c r="D39">
        <v>9.8704804605495706</v>
      </c>
      <c r="E39">
        <v>24.050273490434339</v>
      </c>
    </row>
    <row r="40" spans="1:5" x14ac:dyDescent="0.35">
      <c r="A40" t="s">
        <v>6</v>
      </c>
      <c r="B40" s="178">
        <v>49452.261569487193</v>
      </c>
      <c r="C40" s="12">
        <v>11006.860512590076</v>
      </c>
      <c r="D40">
        <v>9.1340615305388955</v>
      </c>
      <c r="E40">
        <v>26.483482703044245</v>
      </c>
    </row>
    <row r="41" spans="1:5" x14ac:dyDescent="0.35">
      <c r="A41" t="s">
        <v>3</v>
      </c>
      <c r="B41" s="178">
        <v>55491.734186091118</v>
      </c>
      <c r="C41" s="12">
        <v>35368.645603595862</v>
      </c>
      <c r="D41">
        <v>8.9004246712440089</v>
      </c>
      <c r="E41">
        <v>8.716760134254498</v>
      </c>
    </row>
    <row r="42" spans="1:5" x14ac:dyDescent="0.35">
      <c r="A42" t="s">
        <v>8</v>
      </c>
      <c r="B42" s="178">
        <v>13086.321679575358</v>
      </c>
      <c r="C42" s="12">
        <v>9234.4537047648482</v>
      </c>
      <c r="D42">
        <v>8.7190276071298953</v>
      </c>
      <c r="E42">
        <v>5.7068887543187898</v>
      </c>
    </row>
    <row r="43" spans="1:5" x14ac:dyDescent="0.35">
      <c r="A43" t="s">
        <v>4</v>
      </c>
      <c r="B43" s="178">
        <v>25529.558372085939</v>
      </c>
      <c r="C43" s="12">
        <v>26962.066249210333</v>
      </c>
      <c r="D43">
        <v>8.6370471743488935</v>
      </c>
      <c r="E43">
        <v>5.1665179779787769</v>
      </c>
    </row>
    <row r="44" spans="1:5" x14ac:dyDescent="0.35">
      <c r="A44" t="s">
        <v>2</v>
      </c>
      <c r="B44" s="178">
        <v>94831.169103970096</v>
      </c>
      <c r="C44" s="12">
        <v>57060.670296562275</v>
      </c>
      <c r="D44">
        <v>8.3042316934488944</v>
      </c>
      <c r="E44">
        <v>8.9273399234970032</v>
      </c>
    </row>
    <row r="45" spans="1:5" x14ac:dyDescent="0.35">
      <c r="A45" t="s">
        <v>41</v>
      </c>
      <c r="B45" s="178">
        <v>57094.252181591284</v>
      </c>
      <c r="C45" s="12">
        <v>43982.029824466692</v>
      </c>
      <c r="D45">
        <v>7.0602553601703919</v>
      </c>
      <c r="E45">
        <v>5.8410219133881247</v>
      </c>
    </row>
    <row r="46" spans="1:5" x14ac:dyDescent="0.35">
      <c r="A46" t="s">
        <v>45</v>
      </c>
      <c r="B46" s="178">
        <v>30478.158137794693</v>
      </c>
      <c r="C46" s="12">
        <v>8860.5415350100193</v>
      </c>
      <c r="D46">
        <v>5.669633946341329</v>
      </c>
      <c r="E46">
        <v>14.378353681500569</v>
      </c>
    </row>
    <row r="47" spans="1:5" x14ac:dyDescent="0.35">
      <c r="A47" t="s">
        <v>10</v>
      </c>
      <c r="B47" s="178">
        <v>107045.4399766243</v>
      </c>
      <c r="C47" s="12">
        <v>73792.081694741471</v>
      </c>
      <c r="D47">
        <v>5.6013595733824406</v>
      </c>
      <c r="E47">
        <v>5.4951695451206728</v>
      </c>
    </row>
    <row r="48" spans="1:5" x14ac:dyDescent="0.35">
      <c r="A48" t="s">
        <v>24</v>
      </c>
      <c r="B48" s="178">
        <v>25559.680748559214</v>
      </c>
      <c r="C48" s="12">
        <v>21689.533532460591</v>
      </c>
      <c r="D48">
        <v>5.1135223982548172</v>
      </c>
      <c r="E48">
        <v>3.9189408971285093</v>
      </c>
    </row>
  </sheetData>
  <autoFilter ref="A1:E48" xr:uid="{2612E6A0-56E9-4112-800D-97AAC6B7254F}">
    <sortState xmlns:xlrd2="http://schemas.microsoft.com/office/spreadsheetml/2017/richdata2" ref="A2:E48">
      <sortCondition descending="1" ref="D1:D48"/>
    </sortState>
  </autoFilter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2468-A18A-46EA-AF16-909B9F07165C}">
  <sheetPr codeName="Sheet20">
    <tabColor rgb="FF0070C0"/>
  </sheetPr>
  <dimension ref="A1:L14"/>
  <sheetViews>
    <sheetView workbookViewId="0">
      <selection activeCell="I1" sqref="I1:M14"/>
    </sheetView>
  </sheetViews>
  <sheetFormatPr defaultRowHeight="14.5" x14ac:dyDescent="0.35"/>
  <cols>
    <col min="1" max="1" width="20" customWidth="1"/>
    <col min="2" max="4" width="9.1796875" style="10"/>
    <col min="9" max="9" width="10.26953125" bestFit="1" customWidth="1"/>
    <col min="10" max="10" width="19.54296875" customWidth="1"/>
    <col min="11" max="11" width="15.90625" customWidth="1"/>
  </cols>
  <sheetData>
    <row r="1" spans="1:12" ht="72.5" x14ac:dyDescent="0.35">
      <c r="A1" s="197" t="s">
        <v>47</v>
      </c>
      <c r="B1" s="182" t="s">
        <v>69</v>
      </c>
      <c r="C1" s="182" t="s">
        <v>316</v>
      </c>
      <c r="D1" s="218" t="s">
        <v>66</v>
      </c>
      <c r="J1" s="7"/>
      <c r="K1" s="7"/>
    </row>
    <row r="2" spans="1:12" x14ac:dyDescent="0.35">
      <c r="A2" t="s">
        <v>3</v>
      </c>
      <c r="B2" s="233">
        <v>46082</v>
      </c>
      <c r="C2" s="182">
        <v>20693</v>
      </c>
      <c r="D2" s="208">
        <f t="shared" ref="D2:D14" si="0">C2/B2%</f>
        <v>44.904735037541776</v>
      </c>
      <c r="L2" s="8"/>
    </row>
    <row r="3" spans="1:12" x14ac:dyDescent="0.35">
      <c r="A3" s="204" t="s">
        <v>7</v>
      </c>
      <c r="B3" s="233">
        <v>123538</v>
      </c>
      <c r="C3" s="182">
        <v>58497</v>
      </c>
      <c r="D3" s="208">
        <f t="shared" si="0"/>
        <v>47.351422234454169</v>
      </c>
      <c r="L3" s="8"/>
    </row>
    <row r="4" spans="1:12" x14ac:dyDescent="0.35">
      <c r="A4" t="s">
        <v>11</v>
      </c>
      <c r="B4" s="233">
        <v>11275</v>
      </c>
      <c r="C4" s="182">
        <v>11861</v>
      </c>
      <c r="D4" s="208">
        <f t="shared" si="0"/>
        <v>105.19733924611974</v>
      </c>
      <c r="L4" s="8"/>
    </row>
    <row r="5" spans="1:12" x14ac:dyDescent="0.35">
      <c r="A5" s="204" t="s">
        <v>16</v>
      </c>
      <c r="B5" s="233">
        <v>166816</v>
      </c>
      <c r="C5" s="182">
        <v>88016</v>
      </c>
      <c r="D5" s="208">
        <f t="shared" si="0"/>
        <v>52.762324956838668</v>
      </c>
      <c r="L5" s="8"/>
    </row>
    <row r="6" spans="1:12" x14ac:dyDescent="0.35">
      <c r="A6" t="s">
        <v>26</v>
      </c>
      <c r="B6" s="233">
        <v>99793</v>
      </c>
      <c r="C6" s="182">
        <v>34310</v>
      </c>
      <c r="D6" s="208">
        <f t="shared" si="0"/>
        <v>34.381169019871137</v>
      </c>
      <c r="L6" s="8"/>
    </row>
    <row r="7" spans="1:12" x14ac:dyDescent="0.35">
      <c r="A7" s="204" t="s">
        <v>27</v>
      </c>
      <c r="B7" s="233">
        <v>18999</v>
      </c>
      <c r="C7" s="182">
        <v>5304</v>
      </c>
      <c r="D7" s="208">
        <f t="shared" si="0"/>
        <v>27.917258803094899</v>
      </c>
      <c r="L7" s="8"/>
    </row>
    <row r="8" spans="1:12" x14ac:dyDescent="0.35">
      <c r="A8" t="s">
        <v>29</v>
      </c>
      <c r="B8" s="233">
        <v>99217</v>
      </c>
      <c r="C8" s="182">
        <v>32699</v>
      </c>
      <c r="D8" s="208">
        <f t="shared" si="0"/>
        <v>32.957053730711472</v>
      </c>
      <c r="L8" s="8"/>
    </row>
    <row r="9" spans="1:12" x14ac:dyDescent="0.35">
      <c r="A9" s="204" t="s">
        <v>30</v>
      </c>
      <c r="B9" s="233">
        <v>53254</v>
      </c>
      <c r="C9" s="182">
        <v>3942</v>
      </c>
      <c r="D9" s="208">
        <f t="shared" si="0"/>
        <v>7.4022608630337636</v>
      </c>
      <c r="L9" s="8"/>
    </row>
    <row r="10" spans="1:12" x14ac:dyDescent="0.35">
      <c r="A10" t="s">
        <v>31</v>
      </c>
      <c r="B10" s="233">
        <v>26680</v>
      </c>
      <c r="C10" s="182">
        <v>23365</v>
      </c>
      <c r="D10" s="208">
        <f t="shared" si="0"/>
        <v>87.57496251874062</v>
      </c>
      <c r="L10" s="8"/>
    </row>
    <row r="11" spans="1:12" x14ac:dyDescent="0.35">
      <c r="A11" t="s">
        <v>37</v>
      </c>
      <c r="B11" s="233">
        <v>106930</v>
      </c>
      <c r="C11" s="182">
        <v>51234</v>
      </c>
      <c r="D11" s="208">
        <f t="shared" si="0"/>
        <v>47.913588328813248</v>
      </c>
      <c r="L11" s="8"/>
    </row>
    <row r="12" spans="1:12" x14ac:dyDescent="0.35">
      <c r="A12" t="s">
        <v>42</v>
      </c>
      <c r="B12" s="233">
        <v>123172</v>
      </c>
      <c r="C12" s="182">
        <v>62973</v>
      </c>
      <c r="D12" s="208">
        <f t="shared" si="0"/>
        <v>51.126067612769134</v>
      </c>
      <c r="L12" s="8"/>
    </row>
    <row r="13" spans="1:12" x14ac:dyDescent="0.35">
      <c r="A13" t="s">
        <v>46</v>
      </c>
      <c r="B13" s="233">
        <v>17301</v>
      </c>
      <c r="C13" s="182">
        <v>3507</v>
      </c>
      <c r="D13" s="208">
        <f t="shared" si="0"/>
        <v>20.270504595110111</v>
      </c>
      <c r="L13" s="8"/>
    </row>
    <row r="14" spans="1:12" x14ac:dyDescent="0.35">
      <c r="B14" s="19">
        <f>SUM(B2:B13)</f>
        <v>893057</v>
      </c>
      <c r="C14" s="19">
        <f>SUM(C2:C13)</f>
        <v>396401</v>
      </c>
      <c r="D14" s="208">
        <f t="shared" si="0"/>
        <v>44.386976419198326</v>
      </c>
      <c r="L14" s="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F112-5F85-4A1D-815C-6FDA0CB579D9}">
  <sheetPr codeName="Sheet21">
    <tabColor theme="8" tint="0.59999389629810485"/>
  </sheetPr>
  <dimension ref="A1:Z15"/>
  <sheetViews>
    <sheetView topLeftCell="B2" workbookViewId="0">
      <selection activeCell="R2" sqref="R2:Z15"/>
    </sheetView>
  </sheetViews>
  <sheetFormatPr defaultRowHeight="14.5" x14ac:dyDescent="0.35"/>
  <cols>
    <col min="2" max="3" width="9.1796875" style="10"/>
  </cols>
  <sheetData>
    <row r="1" spans="1:26" ht="87" x14ac:dyDescent="0.35">
      <c r="A1" s="197" t="s">
        <v>47</v>
      </c>
      <c r="B1" s="215" t="s">
        <v>302</v>
      </c>
      <c r="C1" s="212" t="s">
        <v>303</v>
      </c>
    </row>
    <row r="2" spans="1:26" x14ac:dyDescent="0.35">
      <c r="A2" t="s">
        <v>11</v>
      </c>
      <c r="B2" s="234">
        <v>11275</v>
      </c>
      <c r="C2" s="213">
        <v>105</v>
      </c>
      <c r="X2" s="197"/>
      <c r="Y2" s="215"/>
      <c r="Z2" s="212"/>
    </row>
    <row r="3" spans="1:26" x14ac:dyDescent="0.35">
      <c r="A3" t="s">
        <v>31</v>
      </c>
      <c r="B3" s="234">
        <v>26680</v>
      </c>
      <c r="C3" s="213">
        <v>88</v>
      </c>
      <c r="Y3" s="234"/>
      <c r="Z3" s="213"/>
    </row>
    <row r="4" spans="1:26" x14ac:dyDescent="0.35">
      <c r="A4" s="204" t="s">
        <v>16</v>
      </c>
      <c r="B4" s="234">
        <v>166816</v>
      </c>
      <c r="C4" s="213">
        <v>53</v>
      </c>
      <c r="X4" s="204"/>
      <c r="Y4" s="234"/>
      <c r="Z4" s="213"/>
    </row>
    <row r="5" spans="1:26" x14ac:dyDescent="0.35">
      <c r="A5" t="s">
        <v>42</v>
      </c>
      <c r="B5" s="234">
        <v>123172</v>
      </c>
      <c r="C5" s="213">
        <v>51</v>
      </c>
      <c r="Y5" s="234"/>
      <c r="Z5" s="213"/>
    </row>
    <row r="6" spans="1:26" x14ac:dyDescent="0.35">
      <c r="A6" t="s">
        <v>37</v>
      </c>
      <c r="B6" s="234">
        <v>106930</v>
      </c>
      <c r="C6" s="213">
        <v>48</v>
      </c>
      <c r="X6" s="204"/>
      <c r="Y6" s="234"/>
      <c r="Z6" s="213"/>
    </row>
    <row r="7" spans="1:26" x14ac:dyDescent="0.35">
      <c r="A7" s="204" t="s">
        <v>7</v>
      </c>
      <c r="B7" s="234">
        <v>123538</v>
      </c>
      <c r="C7" s="213">
        <v>47</v>
      </c>
      <c r="Y7" s="234"/>
      <c r="Z7" s="213"/>
    </row>
    <row r="8" spans="1:26" x14ac:dyDescent="0.35">
      <c r="A8" t="s">
        <v>3</v>
      </c>
      <c r="B8" s="234">
        <v>46082</v>
      </c>
      <c r="C8" s="213">
        <v>45</v>
      </c>
      <c r="X8" s="204"/>
      <c r="Y8" s="234"/>
      <c r="Z8" s="213"/>
    </row>
    <row r="9" spans="1:26" x14ac:dyDescent="0.35">
      <c r="A9" t="s">
        <v>26</v>
      </c>
      <c r="B9" s="234">
        <v>99793</v>
      </c>
      <c r="C9" s="213">
        <v>34</v>
      </c>
      <c r="Y9" s="234"/>
      <c r="Z9" s="213"/>
    </row>
    <row r="10" spans="1:26" x14ac:dyDescent="0.35">
      <c r="A10" t="s">
        <v>29</v>
      </c>
      <c r="B10" s="234">
        <v>99217</v>
      </c>
      <c r="C10" s="213">
        <v>33</v>
      </c>
      <c r="X10" s="204"/>
      <c r="Y10" s="234"/>
      <c r="Z10" s="213"/>
    </row>
    <row r="11" spans="1:26" x14ac:dyDescent="0.35">
      <c r="A11" s="204" t="s">
        <v>27</v>
      </c>
      <c r="B11" s="234">
        <v>18999</v>
      </c>
      <c r="C11" s="213">
        <v>28</v>
      </c>
      <c r="Y11" s="234"/>
      <c r="Z11" s="213"/>
    </row>
    <row r="12" spans="1:26" x14ac:dyDescent="0.35">
      <c r="A12" t="s">
        <v>46</v>
      </c>
      <c r="B12" s="234">
        <v>17301</v>
      </c>
      <c r="C12" s="213">
        <v>20</v>
      </c>
      <c r="Y12" s="234"/>
      <c r="Z12" s="213"/>
    </row>
    <row r="13" spans="1:26" x14ac:dyDescent="0.35">
      <c r="A13" s="204" t="s">
        <v>30</v>
      </c>
      <c r="B13" s="234">
        <v>53254</v>
      </c>
      <c r="C13" s="213">
        <v>7</v>
      </c>
      <c r="Y13" s="234"/>
      <c r="Z13" s="213"/>
    </row>
    <row r="14" spans="1:26" x14ac:dyDescent="0.35">
      <c r="Y14" s="234"/>
      <c r="Z14" s="213"/>
    </row>
    <row r="15" spans="1:26" x14ac:dyDescent="0.35">
      <c r="A15" s="204" t="s">
        <v>172</v>
      </c>
      <c r="B15" s="213">
        <f>SUM(B2:B14)</f>
        <v>893057</v>
      </c>
    </row>
  </sheetData>
  <autoFilter ref="A1:C13" xr:uid="{4538F112-5F85-4A1D-815C-6FDA0CB579D9}">
    <sortState xmlns:xlrd2="http://schemas.microsoft.com/office/spreadsheetml/2017/richdata2" ref="A2:C13">
      <sortCondition descending="1" ref="C1:C13"/>
    </sortState>
  </autoFilter>
  <sortState xmlns:xlrd2="http://schemas.microsoft.com/office/spreadsheetml/2017/richdata2" ref="X3:Z14">
    <sortCondition ref="X3:X14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9190-5C06-4337-A98B-24E716A2E816}">
  <sheetPr codeName="Sheet22">
    <tabColor theme="9" tint="-0.249977111117893"/>
  </sheetPr>
  <dimension ref="A1:H48"/>
  <sheetViews>
    <sheetView workbookViewId="0">
      <selection activeCell="A9" sqref="A9:XFD9"/>
    </sheetView>
  </sheetViews>
  <sheetFormatPr defaultRowHeight="14.5" x14ac:dyDescent="0.35"/>
  <cols>
    <col min="1" max="1" width="18.36328125" customWidth="1"/>
    <col min="2" max="5" width="9.54296875" style="10" bestFit="1" customWidth="1"/>
    <col min="6" max="8" width="9.1796875" style="10"/>
  </cols>
  <sheetData>
    <row r="1" spans="1:8" s="7" customFormat="1" ht="58" x14ac:dyDescent="0.35">
      <c r="A1" s="7" t="s">
        <v>47</v>
      </c>
      <c r="B1" s="182" t="s">
        <v>84</v>
      </c>
      <c r="C1" s="182" t="s">
        <v>88</v>
      </c>
      <c r="D1" s="182" t="s">
        <v>89</v>
      </c>
      <c r="E1" s="182" t="s">
        <v>90</v>
      </c>
      <c r="F1" s="218" t="s">
        <v>85</v>
      </c>
      <c r="G1" s="218" t="s">
        <v>86</v>
      </c>
      <c r="H1" s="218" t="s">
        <v>87</v>
      </c>
    </row>
    <row r="2" spans="1:8" x14ac:dyDescent="0.35">
      <c r="A2" t="s">
        <v>0</v>
      </c>
      <c r="B2" s="19">
        <v>7776.6918987895506</v>
      </c>
      <c r="C2" s="19">
        <v>6127.0971512355682</v>
      </c>
      <c r="D2" s="19">
        <v>5614</v>
      </c>
      <c r="E2" s="19">
        <v>3646</v>
      </c>
      <c r="F2" s="208">
        <f>C2/B2%</f>
        <v>78.787963197940968</v>
      </c>
      <c r="G2" s="208">
        <f>D2/B2%</f>
        <v>72.190078674375982</v>
      </c>
      <c r="H2" s="208">
        <f>E2/B2%</f>
        <v>46.883688430134455</v>
      </c>
    </row>
    <row r="3" spans="1:8" x14ac:dyDescent="0.35">
      <c r="A3" t="s">
        <v>1</v>
      </c>
      <c r="B3" s="19">
        <v>15371.941395871747</v>
      </c>
      <c r="C3" s="19">
        <v>9031</v>
      </c>
      <c r="D3" s="19">
        <v>9025</v>
      </c>
      <c r="E3" s="19">
        <v>9352</v>
      </c>
      <c r="F3" s="208">
        <f>C3/B3%</f>
        <v>58.749898711072007</v>
      </c>
      <c r="G3" s="208">
        <f>D3/B3%</f>
        <v>58.710866556020918</v>
      </c>
      <c r="H3" s="208">
        <f>E3/B3%</f>
        <v>60.838119006305554</v>
      </c>
    </row>
    <row r="4" spans="1:8" x14ac:dyDescent="0.35">
      <c r="A4" t="s">
        <v>2</v>
      </c>
      <c r="B4" s="19">
        <v>30593.578174802715</v>
      </c>
      <c r="C4" s="19">
        <v>28449</v>
      </c>
      <c r="D4" s="19">
        <v>28442</v>
      </c>
      <c r="E4" s="19">
        <v>9420</v>
      </c>
      <c r="F4" s="208">
        <f>C4/B4%</f>
        <v>92.990103470247178</v>
      </c>
      <c r="G4" s="208">
        <f>D4/B4%</f>
        <v>92.967222851445399</v>
      </c>
      <c r="H4" s="208">
        <f>E4/B4%</f>
        <v>30.790775587533073</v>
      </c>
    </row>
    <row r="5" spans="1:8" x14ac:dyDescent="0.35">
      <c r="A5" t="s">
        <v>3</v>
      </c>
      <c r="B5" s="19">
        <v>36813.417537768983</v>
      </c>
      <c r="C5" s="19">
        <v>35463</v>
      </c>
      <c r="D5" s="19">
        <v>35457</v>
      </c>
      <c r="E5" s="19">
        <v>16775</v>
      </c>
      <c r="F5" s="208">
        <f>C5/B5%</f>
        <v>96.331724604531729</v>
      </c>
      <c r="G5" s="208">
        <f>D5/B5%</f>
        <v>96.315426199218379</v>
      </c>
      <c r="H5" s="208">
        <f>E5/B5%</f>
        <v>45.567624855229951</v>
      </c>
    </row>
    <row r="6" spans="1:8" x14ac:dyDescent="0.35">
      <c r="A6" t="s">
        <v>4</v>
      </c>
      <c r="B6" s="19">
        <v>6721.5835483076717</v>
      </c>
      <c r="C6" s="19">
        <v>4301</v>
      </c>
      <c r="D6" s="19">
        <v>4299</v>
      </c>
      <c r="E6" s="19">
        <v>6520</v>
      </c>
      <c r="F6" s="208">
        <f>C6/B6%</f>
        <v>63.987897629910222</v>
      </c>
      <c r="G6" s="208">
        <f>D6/B6%</f>
        <v>63.958142736801683</v>
      </c>
      <c r="H6" s="208">
        <f>E6/B6%</f>
        <v>97.000951533832747</v>
      </c>
    </row>
    <row r="7" spans="1:8" x14ac:dyDescent="0.35">
      <c r="A7" t="s">
        <v>5</v>
      </c>
      <c r="B7" s="19">
        <v>11017.132601282474</v>
      </c>
      <c r="C7" s="19">
        <v>10313</v>
      </c>
      <c r="D7" s="19">
        <v>10312</v>
      </c>
      <c r="E7" s="19">
        <v>8983</v>
      </c>
      <c r="F7" s="208">
        <f>C7/B7%</f>
        <v>93.608748966128374</v>
      </c>
      <c r="G7" s="208">
        <f>D7/B7%</f>
        <v>93.599672194193332</v>
      </c>
      <c r="H7" s="208">
        <f>E7/B7%</f>
        <v>81.536642292517328</v>
      </c>
    </row>
    <row r="8" spans="1:8" x14ac:dyDescent="0.35">
      <c r="A8" t="s">
        <v>6</v>
      </c>
      <c r="B8" s="19">
        <v>1390.9500731620212</v>
      </c>
      <c r="C8" s="19">
        <v>1394</v>
      </c>
      <c r="D8" s="19">
        <v>1393</v>
      </c>
      <c r="E8" s="19">
        <v>132</v>
      </c>
      <c r="F8" s="208">
        <f>C8/B8%</f>
        <v>100.21926932510564</v>
      </c>
      <c r="G8" s="208">
        <f>D8/B8%</f>
        <v>100.14737601855965</v>
      </c>
      <c r="H8" s="208">
        <f>E8/B8%</f>
        <v>9.4899164640702605</v>
      </c>
    </row>
    <row r="9" spans="1:8" x14ac:dyDescent="0.35">
      <c r="A9" t="s">
        <v>82</v>
      </c>
      <c r="B9" s="19">
        <v>122953.82454806787</v>
      </c>
      <c r="C9" s="19">
        <v>125221</v>
      </c>
      <c r="D9" s="19">
        <v>125195</v>
      </c>
      <c r="E9" s="19">
        <v>38256</v>
      </c>
      <c r="F9" s="208">
        <f>C9/B9%</f>
        <v>101.84392430269283</v>
      </c>
      <c r="G9" s="208">
        <f>D9/B9%</f>
        <v>101.82277815283082</v>
      </c>
      <c r="H9" s="208">
        <f>E9/B9%</f>
        <v>31.114119581570318</v>
      </c>
    </row>
    <row r="10" spans="1:8" x14ac:dyDescent="0.35">
      <c r="A10" t="s">
        <v>8</v>
      </c>
      <c r="B10" s="19">
        <v>3346.9879154569944</v>
      </c>
      <c r="C10" s="19">
        <v>829</v>
      </c>
      <c r="D10" s="19">
        <v>816</v>
      </c>
      <c r="E10" s="19">
        <v>420</v>
      </c>
      <c r="F10" s="208">
        <f>C10/B10%</f>
        <v>24.768538785919372</v>
      </c>
      <c r="G10" s="208">
        <f>D10/B10%</f>
        <v>24.380129854415209</v>
      </c>
      <c r="H10" s="208">
        <f>E10/B10%</f>
        <v>12.548596248596063</v>
      </c>
    </row>
    <row r="11" spans="1:8" x14ac:dyDescent="0.35">
      <c r="A11" t="s">
        <v>9</v>
      </c>
      <c r="B11" s="19">
        <v>30255.061270739847</v>
      </c>
      <c r="C11" s="19">
        <v>16783</v>
      </c>
      <c r="D11" s="19">
        <v>16758</v>
      </c>
      <c r="E11" s="19">
        <v>9989</v>
      </c>
      <c r="F11" s="208">
        <f>C11/B11%</f>
        <v>55.471710500983548</v>
      </c>
      <c r="G11" s="208">
        <f>D11/B11%</f>
        <v>55.389079698235257</v>
      </c>
      <c r="H11" s="208">
        <f>E11/B11%</f>
        <v>33.015963546107649</v>
      </c>
    </row>
    <row r="12" spans="1:8" x14ac:dyDescent="0.35">
      <c r="A12" t="s">
        <v>10</v>
      </c>
      <c r="B12" s="19">
        <v>50991.274939413546</v>
      </c>
      <c r="C12" s="19">
        <v>44743</v>
      </c>
      <c r="D12" s="19">
        <v>44722</v>
      </c>
      <c r="E12" s="19">
        <v>25743</v>
      </c>
      <c r="F12" s="208">
        <f>C12/B12%</f>
        <v>87.74638416702156</v>
      </c>
      <c r="G12" s="208">
        <f>D12/B12%</f>
        <v>87.705200650773037</v>
      </c>
      <c r="H12" s="208">
        <f>E12/B12%</f>
        <v>50.485107561219323</v>
      </c>
    </row>
    <row r="13" spans="1:8" x14ac:dyDescent="0.35">
      <c r="A13" t="s">
        <v>11</v>
      </c>
      <c r="B13" s="19">
        <v>22181.65708325079</v>
      </c>
      <c r="C13" s="19">
        <v>15333</v>
      </c>
      <c r="D13" s="19">
        <v>15328</v>
      </c>
      <c r="E13" s="19">
        <v>13006</v>
      </c>
      <c r="F13" s="208">
        <f>C13/B13%</f>
        <v>69.124682355574947</v>
      </c>
      <c r="G13" s="208">
        <f>D13/B13%</f>
        <v>69.10214120826015</v>
      </c>
      <c r="H13" s="208">
        <f>E13/B13%</f>
        <v>58.634032395265628</v>
      </c>
    </row>
    <row r="14" spans="1:8" x14ac:dyDescent="0.35">
      <c r="A14" t="s">
        <v>12</v>
      </c>
      <c r="B14" s="19">
        <v>46570.567592248291</v>
      </c>
      <c r="C14" s="19">
        <v>41349</v>
      </c>
      <c r="D14" s="19">
        <v>41325</v>
      </c>
      <c r="E14" s="19">
        <v>39341</v>
      </c>
      <c r="F14" s="208">
        <f>C14/B14%</f>
        <v>88.787837764903202</v>
      </c>
      <c r="G14" s="208">
        <f>D14/B14%</f>
        <v>88.736303069835429</v>
      </c>
      <c r="H14" s="208">
        <f>E14/B14%</f>
        <v>84.476101610898866</v>
      </c>
    </row>
    <row r="15" spans="1:8" x14ac:dyDescent="0.35">
      <c r="A15" t="s">
        <v>13</v>
      </c>
      <c r="B15" s="19">
        <v>29961.756709456116</v>
      </c>
      <c r="C15" s="19">
        <v>21602</v>
      </c>
      <c r="D15" s="19">
        <v>21586</v>
      </c>
      <c r="E15" s="19">
        <v>16868</v>
      </c>
      <c r="F15" s="208">
        <f>C15/B15%</f>
        <v>72.098576226614497</v>
      </c>
      <c r="G15" s="208">
        <f>D15/B15%</f>
        <v>72.045174818428876</v>
      </c>
      <c r="H15" s="208">
        <f>E15/B15%</f>
        <v>56.298434579693236</v>
      </c>
    </row>
    <row r="16" spans="1:8" x14ac:dyDescent="0.35">
      <c r="A16" t="s">
        <v>14</v>
      </c>
      <c r="B16" s="19">
        <v>13502.341270488159</v>
      </c>
      <c r="C16" s="19">
        <v>11847</v>
      </c>
      <c r="D16" s="19">
        <v>11845</v>
      </c>
      <c r="E16" s="19">
        <v>11020</v>
      </c>
      <c r="F16" s="208">
        <f>C16/B16%</f>
        <v>87.74033897286975</v>
      </c>
      <c r="G16" s="208">
        <f>D16/B16%</f>
        <v>87.725526726904889</v>
      </c>
      <c r="H16" s="208">
        <f>E16/B16%</f>
        <v>81.615475266398647</v>
      </c>
    </row>
    <row r="17" spans="1:8" x14ac:dyDescent="0.35">
      <c r="A17" t="s">
        <v>15</v>
      </c>
      <c r="B17" s="19">
        <v>42842.213736615173</v>
      </c>
      <c r="C17" s="19">
        <v>37219</v>
      </c>
      <c r="D17" s="19">
        <v>37204</v>
      </c>
      <c r="E17" s="19">
        <v>25972</v>
      </c>
      <c r="F17" s="208">
        <f>C17/B17%</f>
        <v>86.874595763922244</v>
      </c>
      <c r="G17" s="208">
        <f>D17/B17%</f>
        <v>86.839583567558591</v>
      </c>
      <c r="H17" s="208">
        <f>E17/B17%</f>
        <v>60.622450930454569</v>
      </c>
    </row>
    <row r="18" spans="1:8" x14ac:dyDescent="0.35">
      <c r="A18" t="s">
        <v>16</v>
      </c>
      <c r="B18" s="19">
        <v>130035.56766976544</v>
      </c>
      <c r="C18" s="19">
        <v>111818</v>
      </c>
      <c r="D18" s="19">
        <v>111787</v>
      </c>
      <c r="E18" s="19">
        <v>72050</v>
      </c>
      <c r="F18" s="208">
        <f>C18/B18%</f>
        <v>85.99031942089087</v>
      </c>
      <c r="G18" s="208">
        <f>D18/B18%</f>
        <v>85.966479789507304</v>
      </c>
      <c r="H18" s="208">
        <f>E18/B18%</f>
        <v>55.407917457611362</v>
      </c>
    </row>
    <row r="19" spans="1:8" x14ac:dyDescent="0.35">
      <c r="A19" t="s">
        <v>17</v>
      </c>
      <c r="B19" s="19">
        <v>27919.449394210802</v>
      </c>
      <c r="C19" s="19">
        <v>22269</v>
      </c>
      <c r="D19" s="19">
        <v>22258</v>
      </c>
      <c r="E19" s="19">
        <v>15580</v>
      </c>
      <c r="F19" s="208">
        <f>C19/B19%</f>
        <v>79.761601618897103</v>
      </c>
      <c r="G19" s="208">
        <f>D19/B19%</f>
        <v>79.722202561112383</v>
      </c>
      <c r="H19" s="208">
        <f>E19/B19%</f>
        <v>55.80339275326314</v>
      </c>
    </row>
    <row r="20" spans="1:8" x14ac:dyDescent="0.35">
      <c r="A20" t="s">
        <v>18</v>
      </c>
      <c r="B20" s="19">
        <v>19139.565231021497</v>
      </c>
      <c r="C20" s="19">
        <v>10906</v>
      </c>
      <c r="D20" s="19">
        <v>10892</v>
      </c>
      <c r="E20" s="19">
        <v>7109</v>
      </c>
      <c r="F20" s="208">
        <f>C20/B20%</f>
        <v>56.981440635461787</v>
      </c>
      <c r="G20" s="208">
        <f>D20/B20%</f>
        <v>56.908293728355929</v>
      </c>
      <c r="H20" s="208">
        <f>E20/B20%</f>
        <v>37.142954472537852</v>
      </c>
    </row>
    <row r="21" spans="1:8" x14ac:dyDescent="0.35">
      <c r="A21" t="s">
        <v>19</v>
      </c>
      <c r="B21" s="19">
        <v>9130.258950083291</v>
      </c>
      <c r="C21" s="19">
        <v>9925</v>
      </c>
      <c r="D21" s="19">
        <v>9921</v>
      </c>
      <c r="E21" s="19">
        <v>6949</v>
      </c>
      <c r="F21" s="208">
        <f>C21/B21%</f>
        <v>108.70447436662745</v>
      </c>
      <c r="G21" s="208">
        <f>D21/B21%</f>
        <v>108.66066399912454</v>
      </c>
      <c r="H21" s="208">
        <f>E21/B21%</f>
        <v>76.109560944452809</v>
      </c>
    </row>
    <row r="22" spans="1:8" x14ac:dyDescent="0.35">
      <c r="A22" t="s">
        <v>20</v>
      </c>
      <c r="B22" s="19">
        <v>2567.7250656774836</v>
      </c>
      <c r="C22" s="19">
        <v>1704</v>
      </c>
      <c r="D22" s="19">
        <v>1704</v>
      </c>
      <c r="E22" s="19">
        <v>512</v>
      </c>
      <c r="F22" s="208">
        <f>C22/B22%</f>
        <v>66.36224503850481</v>
      </c>
      <c r="G22" s="208">
        <f>D22/B22%</f>
        <v>66.36224503850481</v>
      </c>
      <c r="H22" s="208">
        <f>E22/B22%</f>
        <v>19.939829495137595</v>
      </c>
    </row>
    <row r="23" spans="1:8" x14ac:dyDescent="0.35">
      <c r="A23" t="s">
        <v>21</v>
      </c>
      <c r="B23" s="19">
        <v>34889.136913593058</v>
      </c>
      <c r="C23" s="19">
        <v>30432</v>
      </c>
      <c r="D23" s="19">
        <v>30364</v>
      </c>
      <c r="E23" s="19">
        <v>17567</v>
      </c>
      <c r="F23" s="208">
        <f>C23/B23%</f>
        <v>87.224857626510897</v>
      </c>
      <c r="G23" s="208">
        <f>D23/B23%</f>
        <v>87.029954553475832</v>
      </c>
      <c r="H23" s="208">
        <f>E23/B23%</f>
        <v>50.350915941276185</v>
      </c>
    </row>
    <row r="24" spans="1:8" x14ac:dyDescent="0.35">
      <c r="A24" t="s">
        <v>22</v>
      </c>
      <c r="B24" s="19">
        <v>21644.021405247044</v>
      </c>
      <c r="C24" s="19">
        <v>23785</v>
      </c>
      <c r="D24" s="19">
        <v>23770</v>
      </c>
      <c r="E24" s="19">
        <v>16327</v>
      </c>
      <c r="F24" s="208">
        <f>C24/B24%</f>
        <v>109.89177821748935</v>
      </c>
      <c r="G24" s="208">
        <f>D24/B24%</f>
        <v>109.82247501491368</v>
      </c>
      <c r="H24" s="208">
        <f>E24/B24%</f>
        <v>75.434225896865613</v>
      </c>
    </row>
    <row r="25" spans="1:8" x14ac:dyDescent="0.35">
      <c r="A25" t="s">
        <v>23</v>
      </c>
      <c r="B25" s="19">
        <v>2190.2020179081555</v>
      </c>
      <c r="C25" s="19">
        <v>800</v>
      </c>
      <c r="D25" s="19">
        <v>800</v>
      </c>
      <c r="E25" s="19">
        <v>56</v>
      </c>
      <c r="F25" s="208">
        <f>C25/B25%</f>
        <v>36.526310973088847</v>
      </c>
      <c r="G25" s="208">
        <f>D25/B25%</f>
        <v>36.526310973088847</v>
      </c>
      <c r="H25" s="208">
        <f>E25/B25%</f>
        <v>2.556841768116219</v>
      </c>
    </row>
    <row r="26" spans="1:8" x14ac:dyDescent="0.35">
      <c r="A26" t="s">
        <v>24</v>
      </c>
      <c r="B26" s="19">
        <v>2717.0436308895823</v>
      </c>
      <c r="C26" s="19">
        <v>1144</v>
      </c>
      <c r="D26" s="19">
        <v>1123</v>
      </c>
      <c r="E26" s="19">
        <v>8</v>
      </c>
      <c r="F26" s="208">
        <f>C26/B26%</f>
        <v>42.104587022235087</v>
      </c>
      <c r="G26" s="208">
        <f>D26/B26%</f>
        <v>41.331688134589157</v>
      </c>
      <c r="H26" s="208">
        <f>E26/B26%</f>
        <v>0.29443767148416145</v>
      </c>
    </row>
    <row r="27" spans="1:8" x14ac:dyDescent="0.35">
      <c r="A27" t="s">
        <v>25</v>
      </c>
      <c r="B27" s="19">
        <v>31185.64615080172</v>
      </c>
      <c r="C27" s="19">
        <v>21942</v>
      </c>
      <c r="D27" s="19">
        <v>21930</v>
      </c>
      <c r="E27" s="19">
        <v>18655</v>
      </c>
      <c r="F27" s="208">
        <f>C27/B27%</f>
        <v>70.35929252162029</v>
      </c>
      <c r="G27" s="208">
        <f>D27/B27%</f>
        <v>70.32081328042716</v>
      </c>
      <c r="H27" s="208">
        <f>E27/B27%</f>
        <v>59.819187038138111</v>
      </c>
    </row>
    <row r="28" spans="1:8" x14ac:dyDescent="0.35">
      <c r="A28" t="s">
        <v>26</v>
      </c>
      <c r="B28" s="19">
        <v>77689.520472925011</v>
      </c>
      <c r="C28" s="19">
        <v>75673</v>
      </c>
      <c r="D28" s="19">
        <v>75666</v>
      </c>
      <c r="E28" s="19">
        <v>38659</v>
      </c>
      <c r="F28" s="208">
        <f>C28/B28%</f>
        <v>97.404385481272513</v>
      </c>
      <c r="G28" s="208">
        <f>D28/B28%</f>
        <v>97.395375257039703</v>
      </c>
      <c r="H28" s="208">
        <f>E28/B28%</f>
        <v>49.760894087990621</v>
      </c>
    </row>
    <row r="29" spans="1:8" x14ac:dyDescent="0.35">
      <c r="A29" t="s">
        <v>27</v>
      </c>
      <c r="B29" s="19">
        <v>54303.070575677448</v>
      </c>
      <c r="C29" s="19">
        <v>48835</v>
      </c>
      <c r="D29" s="19">
        <v>48807</v>
      </c>
      <c r="E29" s="19">
        <v>36128</v>
      </c>
      <c r="F29" s="208">
        <f>C29/B29%</f>
        <v>89.930457858626838</v>
      </c>
      <c r="G29" s="208">
        <f>D29/B29%</f>
        <v>89.878895396866994</v>
      </c>
      <c r="H29" s="208">
        <f>E29/B29%</f>
        <v>66.53030780211877</v>
      </c>
    </row>
    <row r="30" spans="1:8" x14ac:dyDescent="0.35">
      <c r="A30" t="s">
        <v>28</v>
      </c>
      <c r="B30" s="19">
        <v>21549.690589237758</v>
      </c>
      <c r="C30" s="19">
        <v>17126</v>
      </c>
      <c r="D30" s="19">
        <v>17110</v>
      </c>
      <c r="E30" s="19">
        <v>10666</v>
      </c>
      <c r="F30" s="208">
        <f>C30/B30%</f>
        <v>79.472138725522967</v>
      </c>
      <c r="G30" s="208">
        <f>D30/B30%</f>
        <v>79.397891719823548</v>
      </c>
      <c r="H30" s="208">
        <f>E30/B30%</f>
        <v>49.494910174379775</v>
      </c>
    </row>
    <row r="31" spans="1:8" x14ac:dyDescent="0.35">
      <c r="A31" t="s">
        <v>83</v>
      </c>
      <c r="B31" s="19">
        <v>153818.05592150034</v>
      </c>
      <c r="C31" s="19">
        <v>163379</v>
      </c>
      <c r="D31" s="19">
        <v>163289</v>
      </c>
      <c r="E31" s="19">
        <v>113047</v>
      </c>
      <c r="F31" s="208">
        <f>C31/B31%</f>
        <v>106.21574887370764</v>
      </c>
      <c r="G31" s="208">
        <f>D31/B31%</f>
        <v>106.15723818752011</v>
      </c>
      <c r="H31" s="208">
        <f>E31/B31%</f>
        <v>73.493972682695002</v>
      </c>
    </row>
    <row r="32" spans="1:8" x14ac:dyDescent="0.35">
      <c r="A32" t="s">
        <v>30</v>
      </c>
      <c r="B32" s="19">
        <v>58677.502977009673</v>
      </c>
      <c r="C32" s="19">
        <v>45990</v>
      </c>
      <c r="D32" s="19">
        <v>45979</v>
      </c>
      <c r="E32" s="19">
        <v>27034</v>
      </c>
      <c r="F32" s="208">
        <f>C32/B32%</f>
        <v>78.377568346797688</v>
      </c>
      <c r="G32" s="208">
        <f>D32/B32%</f>
        <v>78.358821809467514</v>
      </c>
      <c r="H32" s="208">
        <f>E32/B32%</f>
        <v>46.072171834906037</v>
      </c>
    </row>
    <row r="33" spans="1:8" x14ac:dyDescent="0.35">
      <c r="A33" t="s">
        <v>31</v>
      </c>
      <c r="B33" s="19">
        <v>18681.263021936978</v>
      </c>
      <c r="C33" s="19">
        <v>12318</v>
      </c>
      <c r="D33" s="19">
        <v>12310</v>
      </c>
      <c r="E33" s="19">
        <v>9346</v>
      </c>
      <c r="F33" s="208">
        <f>C33/B33%</f>
        <v>65.937725867545751</v>
      </c>
      <c r="G33" s="208">
        <f>D33/B33%</f>
        <v>65.894902210544586</v>
      </c>
      <c r="H33" s="208">
        <f>E33/B33%</f>
        <v>50.028737291612487</v>
      </c>
    </row>
    <row r="34" spans="1:8" x14ac:dyDescent="0.35">
      <c r="A34" t="s">
        <v>32</v>
      </c>
      <c r="B34" s="19">
        <v>21848.123549428434</v>
      </c>
      <c r="C34" s="19">
        <v>10377</v>
      </c>
      <c r="D34" s="19">
        <v>10373</v>
      </c>
      <c r="E34" s="19">
        <v>7969</v>
      </c>
      <c r="F34" s="208">
        <f>C34/B34%</f>
        <v>47.496069749529916</v>
      </c>
      <c r="G34" s="208">
        <f>D34/B34%</f>
        <v>47.477761541088348</v>
      </c>
      <c r="H34" s="208">
        <f>E34/B34%</f>
        <v>36.474528267707804</v>
      </c>
    </row>
    <row r="35" spans="1:8" x14ac:dyDescent="0.35">
      <c r="A35" t="s">
        <v>33</v>
      </c>
      <c r="B35" s="19">
        <v>16690.961729566261</v>
      </c>
      <c r="C35" s="19">
        <v>15663</v>
      </c>
      <c r="D35" s="19">
        <v>15659</v>
      </c>
      <c r="E35" s="19">
        <v>8040</v>
      </c>
      <c r="F35" s="208">
        <f>C35/B35%</f>
        <v>93.841207317938213</v>
      </c>
      <c r="G35" s="208">
        <f>D35/B35%</f>
        <v>93.817242251905412</v>
      </c>
      <c r="H35" s="208">
        <f>E35/B35%</f>
        <v>48.169782725928826</v>
      </c>
    </row>
    <row r="36" spans="1:8" x14ac:dyDescent="0.35">
      <c r="A36" t="s">
        <v>34</v>
      </c>
      <c r="B36" s="19">
        <v>10570.235055936508</v>
      </c>
      <c r="C36" s="19">
        <v>10448</v>
      </c>
      <c r="D36" s="19">
        <v>10443</v>
      </c>
      <c r="E36" s="19">
        <v>8088</v>
      </c>
      <c r="F36" s="208">
        <f>C36/B36%</f>
        <v>98.843591885235725</v>
      </c>
      <c r="G36" s="208">
        <f>D36/B36%</f>
        <v>98.796289247465225</v>
      </c>
      <c r="H36" s="208">
        <f>E36/B36%</f>
        <v>76.516746857559966</v>
      </c>
    </row>
    <row r="37" spans="1:8" x14ac:dyDescent="0.35">
      <c r="A37" t="s">
        <v>35</v>
      </c>
      <c r="B37" s="19">
        <v>16522.405973589586</v>
      </c>
      <c r="C37" s="19">
        <v>19031</v>
      </c>
      <c r="D37" s="19">
        <v>19024</v>
      </c>
      <c r="E37" s="19">
        <v>18472</v>
      </c>
      <c r="F37" s="208">
        <f>C37/B37%</f>
        <v>115.18298261415622</v>
      </c>
      <c r="G37" s="208">
        <f>D37/B37%</f>
        <v>115.14061590309011</v>
      </c>
      <c r="H37" s="208">
        <f>E37/B37%</f>
        <v>111.79969811616277</v>
      </c>
    </row>
    <row r="38" spans="1:8" x14ac:dyDescent="0.35">
      <c r="A38" t="s">
        <v>36</v>
      </c>
      <c r="B38" s="19">
        <v>9307.084738325435</v>
      </c>
      <c r="C38" s="19">
        <v>1944</v>
      </c>
      <c r="D38" s="19">
        <v>1941</v>
      </c>
      <c r="E38" s="19">
        <v>1538</v>
      </c>
      <c r="F38" s="208">
        <f>C38/B38%</f>
        <v>20.887313854518226</v>
      </c>
      <c r="G38" s="208">
        <f>D38/B38%</f>
        <v>20.855080345483476</v>
      </c>
      <c r="H38" s="208">
        <f>E38/B38%</f>
        <v>16.525045631815345</v>
      </c>
    </row>
    <row r="39" spans="1:8" x14ac:dyDescent="0.35">
      <c r="A39" t="s">
        <v>37</v>
      </c>
      <c r="B39" s="19">
        <v>97921.558625060788</v>
      </c>
      <c r="C39" s="19">
        <v>98016</v>
      </c>
      <c r="D39" s="19">
        <v>98007</v>
      </c>
      <c r="E39" s="19">
        <v>72464</v>
      </c>
      <c r="F39" s="208">
        <f>C39/B39%</f>
        <v>100.09644594741474</v>
      </c>
      <c r="G39" s="208">
        <f>D39/B39%</f>
        <v>100.08725491724081</v>
      </c>
      <c r="H39" s="208">
        <f>E39/B39%</f>
        <v>74.002090058087063</v>
      </c>
    </row>
    <row r="40" spans="1:8" x14ac:dyDescent="0.35">
      <c r="A40" t="s">
        <v>38</v>
      </c>
      <c r="B40" s="19">
        <v>9951.5186646361271</v>
      </c>
      <c r="C40" s="19">
        <v>7175</v>
      </c>
      <c r="D40" s="19">
        <v>7169</v>
      </c>
      <c r="E40" s="19">
        <v>4872</v>
      </c>
      <c r="F40" s="208">
        <f>C40/B40%</f>
        <v>72.099548237769909</v>
      </c>
      <c r="G40" s="208">
        <f>D40/B40%</f>
        <v>72.039255932623334</v>
      </c>
      <c r="H40" s="208">
        <f>E40/B40%</f>
        <v>48.957351779012541</v>
      </c>
    </row>
    <row r="41" spans="1:8" x14ac:dyDescent="0.35">
      <c r="A41" t="s">
        <v>39</v>
      </c>
      <c r="B41" s="19">
        <v>2258.5808655312821</v>
      </c>
      <c r="C41" s="19">
        <v>1370</v>
      </c>
      <c r="D41" s="19">
        <v>1369</v>
      </c>
      <c r="E41" s="19">
        <v>522</v>
      </c>
      <c r="F41" s="208">
        <f>C41/B41%</f>
        <v>60.657558067009361</v>
      </c>
      <c r="G41" s="208">
        <f>D41/B41%</f>
        <v>60.613282477179425</v>
      </c>
      <c r="H41" s="208">
        <f>E41/B41%</f>
        <v>23.111857891225462</v>
      </c>
    </row>
    <row r="42" spans="1:8" x14ac:dyDescent="0.35">
      <c r="A42" t="s">
        <v>40</v>
      </c>
      <c r="B42" s="19">
        <v>7936.9622300187229</v>
      </c>
      <c r="C42" s="19">
        <v>7452</v>
      </c>
      <c r="D42" s="19">
        <v>7448</v>
      </c>
      <c r="E42" s="19">
        <v>4375</v>
      </c>
      <c r="F42" s="208">
        <f>C42/B42%</f>
        <v>93.889825654146037</v>
      </c>
      <c r="G42" s="208">
        <f>D42/B42%</f>
        <v>93.839428538926413</v>
      </c>
      <c r="H42" s="208">
        <f>E42/B42%</f>
        <v>55.121844771455834</v>
      </c>
    </row>
    <row r="43" spans="1:8" x14ac:dyDescent="0.35">
      <c r="A43" t="s">
        <v>41</v>
      </c>
      <c r="B43" s="19">
        <v>24459.495342386803</v>
      </c>
      <c r="C43" s="19">
        <v>17844</v>
      </c>
      <c r="D43" s="19">
        <v>17829</v>
      </c>
      <c r="E43" s="19">
        <v>14261</v>
      </c>
      <c r="F43" s="208">
        <f>C43/B43%</f>
        <v>72.953263140623534</v>
      </c>
      <c r="G43" s="208">
        <f>D43/B43%</f>
        <v>72.891937263740019</v>
      </c>
      <c r="H43" s="208">
        <f>E43/B43%</f>
        <v>58.304555349049103</v>
      </c>
    </row>
    <row r="44" spans="1:8" x14ac:dyDescent="0.35">
      <c r="A44" t="s">
        <v>42</v>
      </c>
      <c r="B44" s="19">
        <v>20091.789318960386</v>
      </c>
      <c r="C44" s="19">
        <v>10501</v>
      </c>
      <c r="D44" s="19">
        <v>10498</v>
      </c>
      <c r="E44" s="19">
        <v>4141</v>
      </c>
      <c r="F44" s="208">
        <f>C44/B44%</f>
        <v>52.265130961184873</v>
      </c>
      <c r="G44" s="208">
        <f>D44/B44%</f>
        <v>52.250199488669537</v>
      </c>
      <c r="H44" s="208">
        <f>E44/B44%</f>
        <v>20.610409228670274</v>
      </c>
    </row>
    <row r="45" spans="1:8" x14ac:dyDescent="0.35">
      <c r="A45" t="s">
        <v>43</v>
      </c>
      <c r="B45" s="19">
        <v>36309.523728617416</v>
      </c>
      <c r="C45" s="19">
        <v>32122</v>
      </c>
      <c r="D45" s="19">
        <v>32103</v>
      </c>
      <c r="E45" s="19">
        <v>28155</v>
      </c>
      <c r="F45" s="208">
        <f>C45/B45%</f>
        <v>88.467147738109787</v>
      </c>
      <c r="G45" s="208">
        <f>D45/B45%</f>
        <v>88.414819869140729</v>
      </c>
      <c r="H45" s="208">
        <f>E45/B45%</f>
        <v>77.541639517043805</v>
      </c>
    </row>
    <row r="46" spans="1:8" x14ac:dyDescent="0.35">
      <c r="A46" t="s">
        <v>44</v>
      </c>
      <c r="B46" s="19">
        <v>20824.570371014659</v>
      </c>
      <c r="C46" s="19">
        <v>17781</v>
      </c>
      <c r="D46" s="19">
        <v>17779</v>
      </c>
      <c r="E46" s="19">
        <v>7916</v>
      </c>
      <c r="F46" s="208">
        <f>C46/B46%</f>
        <v>85.384714705802779</v>
      </c>
      <c r="G46" s="208">
        <f>D46/B46%</f>
        <v>85.375110666130553</v>
      </c>
      <c r="H46" s="208">
        <f>E46/B46%</f>
        <v>38.012789022615983</v>
      </c>
    </row>
    <row r="47" spans="1:8" x14ac:dyDescent="0.35">
      <c r="A47" t="s">
        <v>45</v>
      </c>
      <c r="B47" s="19">
        <v>834.83086192982182</v>
      </c>
      <c r="C47" s="19">
        <v>282</v>
      </c>
      <c r="D47" s="19">
        <v>282</v>
      </c>
      <c r="E47" s="19">
        <v>15</v>
      </c>
      <c r="F47" s="208">
        <f>C47/B47%</f>
        <v>33.779297443331188</v>
      </c>
      <c r="G47" s="208">
        <f>D47/B47%</f>
        <v>33.779297443331188</v>
      </c>
      <c r="H47" s="208">
        <f>E47/B47%</f>
        <v>1.7967711406027227</v>
      </c>
    </row>
    <row r="48" spans="1:8" x14ac:dyDescent="0.35">
      <c r="A48" t="s">
        <v>46</v>
      </c>
      <c r="B48" s="19">
        <v>3311</v>
      </c>
      <c r="C48" s="19">
        <v>3343</v>
      </c>
      <c r="D48" s="19">
        <v>3341</v>
      </c>
      <c r="E48" s="19">
        <v>1983</v>
      </c>
      <c r="F48" s="208">
        <f>C48/B48%</f>
        <v>100.96647538508003</v>
      </c>
      <c r="G48" s="208">
        <f>D48/B48%</f>
        <v>100.90607067351253</v>
      </c>
      <c r="H48" s="208">
        <f>E48/B48%</f>
        <v>59.891271519178495</v>
      </c>
    </row>
  </sheetData>
  <autoFilter ref="A1:H1" xr:uid="{ADFE9190-5C06-4337-A98B-24E716A2E816}">
    <sortState xmlns:xlrd2="http://schemas.microsoft.com/office/spreadsheetml/2017/richdata2" ref="A2:H49">
      <sortCondition ref="A1"/>
    </sortState>
  </autoFilter>
  <sortState xmlns:xlrd2="http://schemas.microsoft.com/office/spreadsheetml/2017/richdata2" ref="A2:H50">
    <sortCondition descending="1" ref="H2:H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B4E7-E16C-456E-BFB7-D830C7C32E85}">
  <sheetPr codeName="Sheet2">
    <tabColor rgb="FF0070C0"/>
  </sheetPr>
  <dimension ref="A1:I48"/>
  <sheetViews>
    <sheetView workbookViewId="0">
      <selection activeCell="K10" sqref="K10"/>
    </sheetView>
  </sheetViews>
  <sheetFormatPr defaultColWidth="8.7265625" defaultRowHeight="14.5" x14ac:dyDescent="0.35"/>
  <cols>
    <col min="1" max="1" width="20" customWidth="1"/>
    <col min="2" max="2" width="10.1796875" style="10" customWidth="1"/>
    <col min="3" max="3" width="10" style="10" customWidth="1"/>
    <col min="4" max="4" width="11.26953125" style="10" customWidth="1"/>
    <col min="5" max="5" width="8.7265625" style="18"/>
    <col min="6" max="8" width="8.7265625" style="1"/>
    <col min="9" max="9" width="8.7265625" style="1" customWidth="1"/>
    <col min="10" max="16384" width="8.7265625" style="1"/>
  </cols>
  <sheetData>
    <row r="1" spans="1:9" ht="108" customHeight="1" x14ac:dyDescent="0.35">
      <c r="A1" s="206" t="s">
        <v>47</v>
      </c>
      <c r="B1" s="198" t="s">
        <v>304</v>
      </c>
      <c r="C1" s="198" t="s">
        <v>305</v>
      </c>
      <c r="D1" s="198" t="s">
        <v>72</v>
      </c>
      <c r="H1" s="1" t="s">
        <v>299</v>
      </c>
      <c r="I1" s="1" t="s">
        <v>300</v>
      </c>
    </row>
    <row r="2" spans="1:9" x14ac:dyDescent="0.35">
      <c r="A2" t="s">
        <v>0</v>
      </c>
      <c r="B2" s="209">
        <v>0.55364798683223226</v>
      </c>
      <c r="C2" s="210">
        <v>261.58920795644053</v>
      </c>
      <c r="D2" s="211">
        <v>1.6498303535618497</v>
      </c>
      <c r="E2" s="169"/>
      <c r="F2" s="2"/>
      <c r="G2" s="2"/>
      <c r="H2" s="2">
        <f>B2/10/D2</f>
        <v>3.3557873731499197E-2</v>
      </c>
      <c r="I2" s="1">
        <f>B2/(D2*10)</f>
        <v>3.3557873731499197E-2</v>
      </c>
    </row>
    <row r="3" spans="1:9" x14ac:dyDescent="0.35">
      <c r="A3" t="s">
        <v>1</v>
      </c>
      <c r="B3" s="209">
        <v>0.71690723780035703</v>
      </c>
      <c r="C3" s="210">
        <v>457.03357586722564</v>
      </c>
      <c r="D3" s="211">
        <v>2.3982538074329995</v>
      </c>
    </row>
    <row r="4" spans="1:9" x14ac:dyDescent="0.35">
      <c r="A4" t="s">
        <v>2</v>
      </c>
      <c r="B4" s="209">
        <v>0.63243322812720104</v>
      </c>
      <c r="C4" s="210">
        <v>795.5484279979413</v>
      </c>
      <c r="D4" s="211">
        <v>2.4519943096577608</v>
      </c>
    </row>
    <row r="5" spans="1:9" x14ac:dyDescent="0.35">
      <c r="A5" t="s">
        <v>3</v>
      </c>
      <c r="B5" s="209">
        <v>1.2258794440920555</v>
      </c>
      <c r="C5" s="210">
        <v>828.34953874526263</v>
      </c>
      <c r="D5" s="211">
        <v>5.4389211249464431</v>
      </c>
    </row>
    <row r="6" spans="1:9" x14ac:dyDescent="0.35">
      <c r="A6" t="s">
        <v>4</v>
      </c>
      <c r="B6" s="209">
        <v>0.66163914476528318</v>
      </c>
      <c r="C6" s="210">
        <v>218.39012803830968</v>
      </c>
      <c r="D6" s="211">
        <v>2.0158634068562611</v>
      </c>
    </row>
    <row r="7" spans="1:9" x14ac:dyDescent="0.35">
      <c r="A7" t="s">
        <v>5</v>
      </c>
      <c r="B7" s="209">
        <v>0.45103722890682213</v>
      </c>
      <c r="C7" s="210">
        <v>230.15522199758607</v>
      </c>
      <c r="D7" s="211">
        <v>2.1662231853230964</v>
      </c>
    </row>
    <row r="8" spans="1:9" x14ac:dyDescent="0.35">
      <c r="A8" t="s">
        <v>6</v>
      </c>
      <c r="B8" s="209">
        <v>2.4206912144763816E-2</v>
      </c>
      <c r="C8" s="210">
        <v>38.448660367649232</v>
      </c>
      <c r="D8" s="211">
        <v>0.17415100125670263</v>
      </c>
    </row>
    <row r="9" spans="1:9" x14ac:dyDescent="0.35">
      <c r="A9" s="204" t="s">
        <v>7</v>
      </c>
      <c r="B9" s="209">
        <v>4.0800932268195877</v>
      </c>
      <c r="C9" s="210">
        <v>2695.3110754228965</v>
      </c>
      <c r="D9" s="211">
        <v>16.179416638706957</v>
      </c>
    </row>
    <row r="10" spans="1:9" x14ac:dyDescent="0.35">
      <c r="A10" t="s">
        <v>8</v>
      </c>
      <c r="B10" s="209">
        <v>0.50674433741246439</v>
      </c>
      <c r="C10" s="210">
        <v>98.389586629590355</v>
      </c>
      <c r="D10" s="211">
        <v>1.84525124110967</v>
      </c>
    </row>
    <row r="11" spans="1:9" x14ac:dyDescent="0.35">
      <c r="A11" t="s">
        <v>9</v>
      </c>
      <c r="B11" s="209">
        <v>1.1341956867475815</v>
      </c>
      <c r="C11" s="210">
        <v>965.9195696712361</v>
      </c>
      <c r="D11" s="211">
        <v>3.5341766545334199</v>
      </c>
    </row>
    <row r="12" spans="1:9" x14ac:dyDescent="0.35">
      <c r="A12" t="s">
        <v>10</v>
      </c>
      <c r="B12" s="209">
        <v>0.84880356674775703</v>
      </c>
      <c r="C12" s="210">
        <v>1198.1690383112807</v>
      </c>
      <c r="D12" s="211">
        <v>3.5846108254584585</v>
      </c>
    </row>
    <row r="13" spans="1:9" x14ac:dyDescent="0.35">
      <c r="A13" t="s">
        <v>11</v>
      </c>
      <c r="B13" s="209">
        <v>0.99568715108778671</v>
      </c>
      <c r="C13" s="210">
        <v>666.31931818375233</v>
      </c>
      <c r="D13" s="211">
        <v>3.2403593002829636</v>
      </c>
    </row>
    <row r="14" spans="1:9" x14ac:dyDescent="0.35">
      <c r="A14" t="s">
        <v>12</v>
      </c>
      <c r="B14" s="209">
        <v>0.34957764969221145</v>
      </c>
      <c r="C14" s="210">
        <v>728.90908718136598</v>
      </c>
      <c r="D14" s="211">
        <v>2.2748123204616744</v>
      </c>
    </row>
    <row r="15" spans="1:9" x14ac:dyDescent="0.35">
      <c r="A15" t="s">
        <v>13</v>
      </c>
      <c r="B15" s="209">
        <v>0.7167938352831823</v>
      </c>
      <c r="C15" s="210">
        <v>713.02772089667076</v>
      </c>
      <c r="D15" s="211">
        <v>2.7787950374525234</v>
      </c>
    </row>
    <row r="16" spans="1:9" x14ac:dyDescent="0.35">
      <c r="A16" t="s">
        <v>14</v>
      </c>
      <c r="B16" s="209">
        <v>0.29046557456756295</v>
      </c>
      <c r="C16" s="210">
        <v>157.20357038089531</v>
      </c>
      <c r="D16" s="211">
        <v>2.5111977145456885</v>
      </c>
    </row>
    <row r="17" spans="1:4" x14ac:dyDescent="0.35">
      <c r="A17" t="s">
        <v>15</v>
      </c>
      <c r="B17" s="209">
        <v>1.2535333468544834</v>
      </c>
      <c r="C17" s="210">
        <v>1065.2379809374584</v>
      </c>
      <c r="D17" s="211">
        <v>4.6604185540680678</v>
      </c>
    </row>
    <row r="18" spans="1:4" x14ac:dyDescent="0.35">
      <c r="A18" s="204" t="s">
        <v>16</v>
      </c>
      <c r="B18" s="209">
        <v>4.3558827794004786</v>
      </c>
      <c r="C18" s="210">
        <v>3117.2438032063787</v>
      </c>
      <c r="D18" s="211">
        <v>15.46798788940302</v>
      </c>
    </row>
    <row r="19" spans="1:4" x14ac:dyDescent="0.35">
      <c r="A19" t="s">
        <v>17</v>
      </c>
      <c r="B19" s="209">
        <v>0.71360522029546625</v>
      </c>
      <c r="C19" s="210">
        <v>613.50454114635772</v>
      </c>
      <c r="D19" s="211">
        <v>3.2854008785136135</v>
      </c>
    </row>
    <row r="20" spans="1:4" x14ac:dyDescent="0.35">
      <c r="A20" t="s">
        <v>18</v>
      </c>
      <c r="B20" s="209">
        <v>0.78581058973902107</v>
      </c>
      <c r="C20" s="210">
        <v>453.45671502757244</v>
      </c>
      <c r="D20" s="211">
        <v>3.1061339783257682</v>
      </c>
    </row>
    <row r="21" spans="1:4" x14ac:dyDescent="0.35">
      <c r="A21" t="s">
        <v>19</v>
      </c>
      <c r="B21" s="209">
        <v>0.59396240621425012</v>
      </c>
      <c r="C21" s="210">
        <v>242.82220464607531</v>
      </c>
      <c r="D21" s="211">
        <v>2.2318292270433715</v>
      </c>
    </row>
    <row r="22" spans="1:4" x14ac:dyDescent="0.35">
      <c r="A22" t="s">
        <v>20</v>
      </c>
      <c r="B22" s="209">
        <v>0.55631818804147448</v>
      </c>
      <c r="C22" s="210">
        <v>57.838991292568522</v>
      </c>
      <c r="D22" s="211">
        <v>2.2641782302557183</v>
      </c>
    </row>
    <row r="23" spans="1:4" x14ac:dyDescent="0.35">
      <c r="A23" t="s">
        <v>21</v>
      </c>
      <c r="B23" s="209">
        <v>0.70808637965392218</v>
      </c>
      <c r="C23" s="210">
        <v>820.79362453341184</v>
      </c>
      <c r="D23" s="211">
        <v>3.0212672999558512</v>
      </c>
    </row>
    <row r="24" spans="1:4" x14ac:dyDescent="0.35">
      <c r="A24" t="s">
        <v>22</v>
      </c>
      <c r="B24" s="209">
        <v>0.60244240339316701</v>
      </c>
      <c r="C24" s="210">
        <v>463.6118942821517</v>
      </c>
      <c r="D24" s="211">
        <v>2.7952966175355085</v>
      </c>
    </row>
    <row r="25" spans="1:4" x14ac:dyDescent="0.35">
      <c r="A25" t="s">
        <v>23</v>
      </c>
      <c r="B25" s="209">
        <v>7.002278805933991E-2</v>
      </c>
      <c r="C25" s="210">
        <v>87.677713454411659</v>
      </c>
      <c r="D25" s="211">
        <v>0.40985850173990196</v>
      </c>
    </row>
    <row r="26" spans="1:4" x14ac:dyDescent="0.35">
      <c r="A26" t="s">
        <v>24</v>
      </c>
      <c r="B26" s="209">
        <v>0.26773825476435248</v>
      </c>
      <c r="C26" s="210">
        <v>88.776665617545802</v>
      </c>
      <c r="D26" s="211">
        <v>0.86269405302533164</v>
      </c>
    </row>
    <row r="27" spans="1:4" x14ac:dyDescent="0.35">
      <c r="A27" t="s">
        <v>25</v>
      </c>
      <c r="B27" s="209">
        <v>0.6344921323159578</v>
      </c>
      <c r="C27" s="210">
        <v>781.79531879936178</v>
      </c>
      <c r="D27" s="211">
        <v>2.5449336746901428</v>
      </c>
    </row>
    <row r="28" spans="1:4" x14ac:dyDescent="0.35">
      <c r="A28" t="s">
        <v>26</v>
      </c>
      <c r="B28" s="209">
        <v>2.8230771659957621</v>
      </c>
      <c r="C28" s="210">
        <v>1942.6003572135646</v>
      </c>
      <c r="D28" s="211">
        <v>10.383409926616974</v>
      </c>
    </row>
    <row r="29" spans="1:4" x14ac:dyDescent="0.35">
      <c r="A29" s="204" t="s">
        <v>27</v>
      </c>
      <c r="B29" s="209">
        <v>1.3686117680545147</v>
      </c>
      <c r="C29" s="210">
        <v>1241.1037619124775</v>
      </c>
      <c r="D29" s="211">
        <v>5.3691996993426292</v>
      </c>
    </row>
    <row r="30" spans="1:4" x14ac:dyDescent="0.35">
      <c r="A30" t="s">
        <v>28</v>
      </c>
      <c r="B30" s="209">
        <v>0.25398647159917792</v>
      </c>
      <c r="C30" s="210">
        <v>238.6014076629304</v>
      </c>
      <c r="D30" s="211">
        <v>2.4147975059481874</v>
      </c>
    </row>
    <row r="31" spans="1:4" x14ac:dyDescent="0.35">
      <c r="A31" t="s">
        <v>29</v>
      </c>
      <c r="B31" s="209">
        <v>1.1524803889533795</v>
      </c>
      <c r="C31" s="210">
        <v>3828.0000000000005</v>
      </c>
      <c r="D31" s="211">
        <v>4.31694816900339</v>
      </c>
    </row>
    <row r="32" spans="1:4" x14ac:dyDescent="0.35">
      <c r="A32" s="204" t="s">
        <v>30</v>
      </c>
      <c r="B32" s="209">
        <v>0.88120498319198903</v>
      </c>
      <c r="C32" s="210">
        <v>1496.4559214669669</v>
      </c>
      <c r="D32" s="211">
        <v>3.4638981247225629</v>
      </c>
    </row>
    <row r="33" spans="1:4" x14ac:dyDescent="0.35">
      <c r="A33" t="s">
        <v>31</v>
      </c>
      <c r="B33" s="209">
        <v>0.84641678173478296</v>
      </c>
      <c r="C33" s="210">
        <v>555.17399365312383</v>
      </c>
      <c r="D33" s="211">
        <v>2.7884913550638095</v>
      </c>
    </row>
    <row r="34" spans="1:4" x14ac:dyDescent="0.35">
      <c r="A34" t="s">
        <v>32</v>
      </c>
      <c r="B34" s="209">
        <v>0.91973195580926681</v>
      </c>
      <c r="C34" s="210">
        <v>724.50688800638477</v>
      </c>
      <c r="D34" s="211">
        <v>2.8788951822017759</v>
      </c>
    </row>
    <row r="35" spans="1:4" x14ac:dyDescent="0.35">
      <c r="A35" t="s">
        <v>33</v>
      </c>
      <c r="B35" s="209">
        <v>0.93874613386729167</v>
      </c>
      <c r="C35" s="210">
        <v>390.735790097429</v>
      </c>
      <c r="D35" s="211">
        <v>3.7490151091542794</v>
      </c>
    </row>
    <row r="36" spans="1:4" x14ac:dyDescent="0.35">
      <c r="A36" t="s">
        <v>34</v>
      </c>
      <c r="B36" s="209">
        <v>0.25751702580635932</v>
      </c>
      <c r="C36" s="210">
        <v>137.36678030736974</v>
      </c>
      <c r="D36" s="211">
        <v>2.0036066012876796</v>
      </c>
    </row>
    <row r="37" spans="1:4" x14ac:dyDescent="0.35">
      <c r="A37" t="s">
        <v>35</v>
      </c>
      <c r="B37" s="209">
        <v>0.34583544003267663</v>
      </c>
      <c r="C37" s="210">
        <v>192.9191544674369</v>
      </c>
      <c r="D37" s="211">
        <v>2.9675367810079614</v>
      </c>
    </row>
    <row r="38" spans="1:4" x14ac:dyDescent="0.35">
      <c r="A38" t="s">
        <v>36</v>
      </c>
      <c r="B38" s="209">
        <v>1.4542122632327779</v>
      </c>
      <c r="C38" s="210">
        <v>306.85988463793251</v>
      </c>
      <c r="D38" s="211">
        <v>4.5930355296527097</v>
      </c>
    </row>
    <row r="39" spans="1:4" x14ac:dyDescent="0.35">
      <c r="A39" t="s">
        <v>37</v>
      </c>
      <c r="B39" s="209">
        <v>3.5994996776718713</v>
      </c>
      <c r="C39" s="210">
        <v>2179.8709931222647</v>
      </c>
      <c r="D39" s="211">
        <v>14.056913123516496</v>
      </c>
    </row>
    <row r="40" spans="1:4" x14ac:dyDescent="0.35">
      <c r="A40" t="s">
        <v>38</v>
      </c>
      <c r="B40" s="209">
        <v>0.81742180194984537</v>
      </c>
      <c r="C40" s="210">
        <v>209.11564005645687</v>
      </c>
      <c r="D40" s="211">
        <v>3.4590489095255044</v>
      </c>
    </row>
    <row r="41" spans="1:4" x14ac:dyDescent="0.35">
      <c r="A41" t="s">
        <v>39</v>
      </c>
      <c r="B41" s="209">
        <v>0.32745357647279205</v>
      </c>
      <c r="C41" s="210">
        <v>65.457170814249494</v>
      </c>
      <c r="D41" s="211">
        <v>1.0521072672340477</v>
      </c>
    </row>
    <row r="42" spans="1:4" x14ac:dyDescent="0.35">
      <c r="A42" t="s">
        <v>40</v>
      </c>
      <c r="B42" s="209">
        <v>0.55321145865374566</v>
      </c>
      <c r="C42" s="210">
        <v>174.97314699399499</v>
      </c>
      <c r="D42" s="211">
        <v>2.5167262103778487</v>
      </c>
    </row>
    <row r="43" spans="1:4" x14ac:dyDescent="0.35">
      <c r="A43" t="s">
        <v>41</v>
      </c>
      <c r="B43" s="209">
        <v>0.99345155517409445</v>
      </c>
      <c r="C43" s="210">
        <v>708.9615561390699</v>
      </c>
      <c r="D43" s="211">
        <v>3.389482404206289</v>
      </c>
    </row>
    <row r="44" spans="1:4" x14ac:dyDescent="0.35">
      <c r="A44" t="s">
        <v>42</v>
      </c>
      <c r="B44" s="209">
        <v>1.0115271688931196</v>
      </c>
      <c r="C44" s="210">
        <v>665.2256690715385</v>
      </c>
      <c r="D44" s="211">
        <v>3.0974368733212043</v>
      </c>
    </row>
    <row r="45" spans="1:4" x14ac:dyDescent="0.35">
      <c r="A45" t="s">
        <v>43</v>
      </c>
      <c r="B45" s="209">
        <v>1.1709687028586735</v>
      </c>
      <c r="C45" s="210">
        <v>1048.2966669719842</v>
      </c>
      <c r="D45" s="211">
        <v>3.9531838472384049</v>
      </c>
    </row>
    <row r="46" spans="1:4" x14ac:dyDescent="0.35">
      <c r="A46" t="s">
        <v>44</v>
      </c>
      <c r="B46" s="209">
        <v>0.97539426545824404</v>
      </c>
      <c r="C46" s="210">
        <v>433.93299494551513</v>
      </c>
      <c r="D46" s="211">
        <v>4.5814925249835072</v>
      </c>
    </row>
    <row r="47" spans="1:4" x14ac:dyDescent="0.35">
      <c r="A47" t="s">
        <v>45</v>
      </c>
      <c r="B47" s="209">
        <v>2.326332999141241E-2</v>
      </c>
      <c r="C47" s="210">
        <v>26.873626177939116</v>
      </c>
      <c r="D47" s="211">
        <v>0.16445788581462153</v>
      </c>
    </row>
    <row r="48" spans="1:4" x14ac:dyDescent="0.35">
      <c r="A48" t="s">
        <v>46</v>
      </c>
      <c r="B48" s="209">
        <v>0.30157488395574467</v>
      </c>
      <c r="C48" s="210">
        <v>126.4454156899682</v>
      </c>
      <c r="D48" s="211">
        <v>0.83344049188870029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6F8B-551F-4C74-BAF1-2FD7F0054F6D}">
  <sheetPr codeName="Sheet23"/>
  <dimension ref="A1:F135"/>
  <sheetViews>
    <sheetView tabSelected="1" workbookViewId="0">
      <selection activeCell="A2" sqref="A2:F48"/>
    </sheetView>
  </sheetViews>
  <sheetFormatPr defaultRowHeight="14.5" x14ac:dyDescent="0.35"/>
  <cols>
    <col min="2" max="5" width="9.1796875" style="10"/>
  </cols>
  <sheetData>
    <row r="1" spans="1:6" ht="58" x14ac:dyDescent="0.35">
      <c r="A1" s="7"/>
      <c r="B1" s="212" t="s">
        <v>84</v>
      </c>
      <c r="C1" s="212" t="s">
        <v>85</v>
      </c>
      <c r="D1" s="212" t="s">
        <v>86</v>
      </c>
      <c r="E1" s="212" t="s">
        <v>87</v>
      </c>
      <c r="F1" s="212" t="s">
        <v>298</v>
      </c>
    </row>
    <row r="2" spans="1:6" x14ac:dyDescent="0.35">
      <c r="A2" t="s">
        <v>83</v>
      </c>
      <c r="B2" s="19">
        <v>153818.05592150034</v>
      </c>
      <c r="C2" s="213">
        <v>106.21574887370764</v>
      </c>
      <c r="D2" s="213">
        <v>106.15723818752011</v>
      </c>
      <c r="E2" s="213">
        <v>73.493972682695002</v>
      </c>
      <c r="F2" s="8">
        <f>C2-E2</f>
        <v>32.721776191012637</v>
      </c>
    </row>
    <row r="3" spans="1:6" x14ac:dyDescent="0.35">
      <c r="A3" t="s">
        <v>16</v>
      </c>
      <c r="B3" s="19">
        <v>130035.56766976544</v>
      </c>
      <c r="C3" s="213">
        <v>85.99031942089087</v>
      </c>
      <c r="D3" s="213">
        <v>85.966479789507304</v>
      </c>
      <c r="E3" s="213">
        <v>55.407917457611362</v>
      </c>
      <c r="F3" s="8">
        <f>C3-E3</f>
        <v>30.582401963279509</v>
      </c>
    </row>
    <row r="4" spans="1:6" x14ac:dyDescent="0.35">
      <c r="A4" t="s">
        <v>82</v>
      </c>
      <c r="B4" s="19">
        <v>122953.82454806787</v>
      </c>
      <c r="C4" s="213">
        <v>101.84392430269283</v>
      </c>
      <c r="D4" s="213">
        <v>101.82277815283082</v>
      </c>
      <c r="E4" s="213">
        <v>31.114119581570318</v>
      </c>
      <c r="F4" s="8">
        <f>C4-E4</f>
        <v>70.729804721122505</v>
      </c>
    </row>
    <row r="5" spans="1:6" x14ac:dyDescent="0.35">
      <c r="A5" t="s">
        <v>37</v>
      </c>
      <c r="B5" s="19">
        <v>97921.558625060788</v>
      </c>
      <c r="C5" s="213">
        <v>100.09644594741474</v>
      </c>
      <c r="D5" s="213">
        <v>100.08725491724081</v>
      </c>
      <c r="E5" s="213">
        <v>74.002090058087063</v>
      </c>
      <c r="F5" s="8">
        <f>C5-E5</f>
        <v>26.094355889327673</v>
      </c>
    </row>
    <row r="6" spans="1:6" x14ac:dyDescent="0.35">
      <c r="A6" t="s">
        <v>26</v>
      </c>
      <c r="B6" s="19">
        <v>77689.520472925011</v>
      </c>
      <c r="C6" s="213">
        <v>97.404385481272513</v>
      </c>
      <c r="D6" s="213">
        <v>97.395375257039703</v>
      </c>
      <c r="E6" s="213">
        <v>49.760894087990621</v>
      </c>
      <c r="F6" s="8">
        <f>C6-E6</f>
        <v>47.643491393281892</v>
      </c>
    </row>
    <row r="7" spans="1:6" x14ac:dyDescent="0.35">
      <c r="A7" t="s">
        <v>30</v>
      </c>
      <c r="B7" s="19">
        <v>58677.502977009673</v>
      </c>
      <c r="C7" s="213">
        <v>78.377568346797688</v>
      </c>
      <c r="D7" s="213">
        <v>78.358821809467514</v>
      </c>
      <c r="E7" s="213">
        <v>46.072171834906037</v>
      </c>
      <c r="F7" s="8">
        <f>C7-E7</f>
        <v>32.305396511891651</v>
      </c>
    </row>
    <row r="8" spans="1:6" x14ac:dyDescent="0.35">
      <c r="A8" t="s">
        <v>27</v>
      </c>
      <c r="B8" s="19">
        <v>54303.070575677448</v>
      </c>
      <c r="C8" s="213">
        <v>89.930457858626838</v>
      </c>
      <c r="D8" s="213">
        <v>89.878895396866994</v>
      </c>
      <c r="E8" s="213">
        <v>66.53030780211877</v>
      </c>
      <c r="F8" s="8">
        <f>C8-E8</f>
        <v>23.400150056508068</v>
      </c>
    </row>
    <row r="9" spans="1:6" x14ac:dyDescent="0.35">
      <c r="A9" t="s">
        <v>10</v>
      </c>
      <c r="B9" s="19">
        <v>50991.274939413546</v>
      </c>
      <c r="C9" s="213">
        <v>87.74638416702156</v>
      </c>
      <c r="D9" s="213">
        <v>87.705200650773037</v>
      </c>
      <c r="E9" s="213">
        <v>50.485107561219323</v>
      </c>
      <c r="F9" s="8">
        <f>C9-E9</f>
        <v>37.261276605802237</v>
      </c>
    </row>
    <row r="10" spans="1:6" x14ac:dyDescent="0.35">
      <c r="A10" t="s">
        <v>12</v>
      </c>
      <c r="B10" s="19">
        <v>46570.567592248291</v>
      </c>
      <c r="C10" s="213">
        <v>88.787837764903202</v>
      </c>
      <c r="D10" s="213">
        <v>88.736303069835429</v>
      </c>
      <c r="E10" s="213">
        <v>84.476101610898866</v>
      </c>
      <c r="F10" s="8">
        <f>C10-E10</f>
        <v>4.3117361540043362</v>
      </c>
    </row>
    <row r="11" spans="1:6" x14ac:dyDescent="0.35">
      <c r="A11" t="s">
        <v>15</v>
      </c>
      <c r="B11" s="19">
        <v>42842.213736615173</v>
      </c>
      <c r="C11" s="213">
        <v>86.874595763922244</v>
      </c>
      <c r="D11" s="213">
        <v>86.839583567558591</v>
      </c>
      <c r="E11" s="213">
        <v>60.622450930454569</v>
      </c>
      <c r="F11" s="8">
        <f>C11-E11</f>
        <v>26.252144833467675</v>
      </c>
    </row>
    <row r="12" spans="1:6" x14ac:dyDescent="0.35">
      <c r="A12" t="s">
        <v>3</v>
      </c>
      <c r="B12" s="19">
        <v>36813.417537768983</v>
      </c>
      <c r="C12" s="213">
        <v>96.331724604531729</v>
      </c>
      <c r="D12" s="213">
        <v>96.315426199218379</v>
      </c>
      <c r="E12" s="213">
        <v>45.567624855229951</v>
      </c>
      <c r="F12" s="8">
        <f>C12-E12</f>
        <v>50.764099749301778</v>
      </c>
    </row>
    <row r="13" spans="1:6" x14ac:dyDescent="0.35">
      <c r="A13" t="s">
        <v>43</v>
      </c>
      <c r="B13" s="19">
        <v>36309.523728617416</v>
      </c>
      <c r="C13" s="213">
        <v>88.467147738109787</v>
      </c>
      <c r="D13" s="213">
        <v>88.414819869140729</v>
      </c>
      <c r="E13" s="213">
        <v>77.541639517043805</v>
      </c>
      <c r="F13" s="8">
        <f>C13-E13</f>
        <v>10.925508221065982</v>
      </c>
    </row>
    <row r="14" spans="1:6" x14ac:dyDescent="0.35">
      <c r="A14" t="s">
        <v>21</v>
      </c>
      <c r="B14" s="19">
        <v>34889.136913593058</v>
      </c>
      <c r="C14" s="213">
        <v>87.224857626510897</v>
      </c>
      <c r="D14" s="213">
        <v>87.029954553475832</v>
      </c>
      <c r="E14" s="213">
        <v>50.350915941276185</v>
      </c>
      <c r="F14" s="8">
        <f>C14-E14</f>
        <v>36.873941685234712</v>
      </c>
    </row>
    <row r="15" spans="1:6" x14ac:dyDescent="0.35">
      <c r="A15" t="s">
        <v>25</v>
      </c>
      <c r="B15" s="19">
        <v>31185.64615080172</v>
      </c>
      <c r="C15" s="213">
        <v>70.35929252162029</v>
      </c>
      <c r="D15" s="213">
        <v>70.32081328042716</v>
      </c>
      <c r="E15" s="213">
        <v>59.819187038138111</v>
      </c>
      <c r="F15" s="8">
        <f>C15-E15</f>
        <v>10.540105483482179</v>
      </c>
    </row>
    <row r="16" spans="1:6" x14ac:dyDescent="0.35">
      <c r="A16" t="s">
        <v>2</v>
      </c>
      <c r="B16" s="19">
        <v>30593.578174802715</v>
      </c>
      <c r="C16" s="213">
        <v>92.990103470247178</v>
      </c>
      <c r="D16" s="213">
        <v>92.967222851445399</v>
      </c>
      <c r="E16" s="213">
        <v>30.790775587533073</v>
      </c>
      <c r="F16" s="8">
        <f>C16-E16</f>
        <v>62.199327882714101</v>
      </c>
    </row>
    <row r="17" spans="1:6" x14ac:dyDescent="0.35">
      <c r="A17" t="s">
        <v>9</v>
      </c>
      <c r="B17" s="19">
        <v>30255.061270739847</v>
      </c>
      <c r="C17" s="213">
        <v>55.471710500983548</v>
      </c>
      <c r="D17" s="213">
        <v>55.389079698235257</v>
      </c>
      <c r="E17" s="213">
        <v>33.015963546107649</v>
      </c>
      <c r="F17" s="8">
        <f>C17-E17</f>
        <v>22.455746954875899</v>
      </c>
    </row>
    <row r="18" spans="1:6" x14ac:dyDescent="0.35">
      <c r="A18" t="s">
        <v>13</v>
      </c>
      <c r="B18" s="19">
        <v>29961.756709456116</v>
      </c>
      <c r="C18" s="213">
        <v>72.098576226614497</v>
      </c>
      <c r="D18" s="213">
        <v>72.045174818428876</v>
      </c>
      <c r="E18" s="213">
        <v>56.298434579693236</v>
      </c>
      <c r="F18" s="8">
        <f>C18-E18</f>
        <v>15.800141646921261</v>
      </c>
    </row>
    <row r="19" spans="1:6" x14ac:dyDescent="0.35">
      <c r="A19" t="s">
        <v>17</v>
      </c>
      <c r="B19" s="19">
        <v>27919.449394210802</v>
      </c>
      <c r="C19" s="213">
        <v>79.761601618897103</v>
      </c>
      <c r="D19" s="213">
        <v>79.722202561112383</v>
      </c>
      <c r="E19" s="213">
        <v>55.80339275326314</v>
      </c>
      <c r="F19" s="8">
        <f>C19-E19</f>
        <v>23.958208865633964</v>
      </c>
    </row>
    <row r="20" spans="1:6" x14ac:dyDescent="0.35">
      <c r="A20" t="s">
        <v>41</v>
      </c>
      <c r="B20" s="19">
        <v>24459.495342386803</v>
      </c>
      <c r="C20" s="213">
        <v>72.953263140623534</v>
      </c>
      <c r="D20" s="213">
        <v>72.891937263740019</v>
      </c>
      <c r="E20" s="213">
        <v>58.304555349049103</v>
      </c>
      <c r="F20" s="8">
        <f>C20-E20</f>
        <v>14.648707791574431</v>
      </c>
    </row>
    <row r="21" spans="1:6" x14ac:dyDescent="0.35">
      <c r="A21" t="s">
        <v>11</v>
      </c>
      <c r="B21" s="19">
        <v>22181.65708325079</v>
      </c>
      <c r="C21" s="213">
        <v>69.124682355574947</v>
      </c>
      <c r="D21" s="213">
        <v>69.10214120826015</v>
      </c>
      <c r="E21" s="213">
        <v>58.634032395265628</v>
      </c>
      <c r="F21" s="8">
        <f>C21-E21</f>
        <v>10.49064996030932</v>
      </c>
    </row>
    <row r="22" spans="1:6" x14ac:dyDescent="0.35">
      <c r="A22" t="s">
        <v>32</v>
      </c>
      <c r="B22" s="19">
        <v>21848.123549428434</v>
      </c>
      <c r="C22" s="213">
        <v>47.496069749529916</v>
      </c>
      <c r="D22" s="213">
        <v>47.477761541088348</v>
      </c>
      <c r="E22" s="213">
        <v>36.474528267707804</v>
      </c>
      <c r="F22" s="8">
        <f>C22-E22</f>
        <v>11.021541481822112</v>
      </c>
    </row>
    <row r="23" spans="1:6" x14ac:dyDescent="0.35">
      <c r="A23" t="s">
        <v>22</v>
      </c>
      <c r="B23" s="19">
        <v>21644.021405247044</v>
      </c>
      <c r="C23" s="213">
        <v>109.89177821748935</v>
      </c>
      <c r="D23" s="213">
        <v>109.82247501491368</v>
      </c>
      <c r="E23" s="213">
        <v>75.434225896865613</v>
      </c>
      <c r="F23" s="8">
        <f>C23-E23</f>
        <v>34.457552320623734</v>
      </c>
    </row>
    <row r="24" spans="1:6" x14ac:dyDescent="0.35">
      <c r="A24" t="s">
        <v>28</v>
      </c>
      <c r="B24" s="19">
        <v>21549.690589237758</v>
      </c>
      <c r="C24" s="213">
        <v>79.472138725522967</v>
      </c>
      <c r="D24" s="213">
        <v>79.397891719823548</v>
      </c>
      <c r="E24" s="213">
        <v>49.494910174379775</v>
      </c>
      <c r="F24" s="8">
        <f>C24-E24</f>
        <v>29.977228551143192</v>
      </c>
    </row>
    <row r="25" spans="1:6" x14ac:dyDescent="0.35">
      <c r="A25" t="s">
        <v>44</v>
      </c>
      <c r="B25" s="19">
        <v>20824.570371014659</v>
      </c>
      <c r="C25" s="213">
        <v>85.384714705802779</v>
      </c>
      <c r="D25" s="213">
        <v>85.375110666130553</v>
      </c>
      <c r="E25" s="213">
        <v>38.012789022615983</v>
      </c>
      <c r="F25" s="8">
        <f>C25-E25</f>
        <v>47.371925683186795</v>
      </c>
    </row>
    <row r="26" spans="1:6" x14ac:dyDescent="0.35">
      <c r="A26" t="s">
        <v>42</v>
      </c>
      <c r="B26" s="19">
        <v>20091.789318960386</v>
      </c>
      <c r="C26" s="213">
        <v>52.265130961184873</v>
      </c>
      <c r="D26" s="213">
        <v>52.250199488669537</v>
      </c>
      <c r="E26" s="213">
        <v>20.610409228670274</v>
      </c>
      <c r="F26" s="8">
        <f>C26-E26</f>
        <v>31.654721732514599</v>
      </c>
    </row>
    <row r="27" spans="1:6" x14ac:dyDescent="0.35">
      <c r="A27" t="s">
        <v>18</v>
      </c>
      <c r="B27" s="19">
        <v>19139.565231021497</v>
      </c>
      <c r="C27" s="213">
        <v>56.981440635461787</v>
      </c>
      <c r="D27" s="213">
        <v>56.908293728355929</v>
      </c>
      <c r="E27" s="213">
        <v>37.142954472537852</v>
      </c>
      <c r="F27" s="8">
        <f>C27-E27</f>
        <v>19.838486162923935</v>
      </c>
    </row>
    <row r="28" spans="1:6" x14ac:dyDescent="0.35">
      <c r="A28" t="s">
        <v>31</v>
      </c>
      <c r="B28" s="19">
        <v>18681.263021936978</v>
      </c>
      <c r="C28" s="213">
        <v>65.937725867545751</v>
      </c>
      <c r="D28" s="213">
        <v>65.894902210544586</v>
      </c>
      <c r="E28" s="213">
        <v>50.028737291612487</v>
      </c>
      <c r="F28" s="8">
        <f>C28-E28</f>
        <v>15.908988575933265</v>
      </c>
    </row>
    <row r="29" spans="1:6" x14ac:dyDescent="0.35">
      <c r="A29" t="s">
        <v>33</v>
      </c>
      <c r="B29" s="19">
        <v>16690.961729566261</v>
      </c>
      <c r="C29" s="213">
        <v>93.841207317938213</v>
      </c>
      <c r="D29" s="213">
        <v>93.817242251905412</v>
      </c>
      <c r="E29" s="213">
        <v>48.169782725928826</v>
      </c>
      <c r="F29" s="8">
        <f>C29-E29</f>
        <v>45.671424592009387</v>
      </c>
    </row>
    <row r="30" spans="1:6" x14ac:dyDescent="0.35">
      <c r="A30" t="s">
        <v>35</v>
      </c>
      <c r="B30" s="19">
        <v>16522.405973589586</v>
      </c>
      <c r="C30" s="213">
        <v>115.18298261415622</v>
      </c>
      <c r="D30" s="213">
        <v>115.14061590309011</v>
      </c>
      <c r="E30" s="213">
        <v>111.79969811616277</v>
      </c>
      <c r="F30" s="8">
        <f>C30-E30</f>
        <v>3.3832844979934436</v>
      </c>
    </row>
    <row r="31" spans="1:6" x14ac:dyDescent="0.35">
      <c r="A31" t="s">
        <v>1</v>
      </c>
      <c r="B31" s="19">
        <v>15371.941395871747</v>
      </c>
      <c r="C31" s="213">
        <v>58.749898711072007</v>
      </c>
      <c r="D31" s="213">
        <v>58.710866556020918</v>
      </c>
      <c r="E31" s="213">
        <v>60.838119006305554</v>
      </c>
      <c r="F31" s="8">
        <f>C31-E31</f>
        <v>-2.0882202952335476</v>
      </c>
    </row>
    <row r="32" spans="1:6" x14ac:dyDescent="0.35">
      <c r="A32" t="s">
        <v>14</v>
      </c>
      <c r="B32" s="19">
        <v>13502.341270488159</v>
      </c>
      <c r="C32" s="213">
        <v>87.74033897286975</v>
      </c>
      <c r="D32" s="213">
        <v>87.725526726904889</v>
      </c>
      <c r="E32" s="213">
        <v>81.615475266398647</v>
      </c>
      <c r="F32" s="8">
        <f>C32-E32</f>
        <v>6.1248637064711033</v>
      </c>
    </row>
    <row r="33" spans="1:6" x14ac:dyDescent="0.35">
      <c r="A33" t="s">
        <v>5</v>
      </c>
      <c r="B33" s="19">
        <v>11017.132601282474</v>
      </c>
      <c r="C33" s="213">
        <v>93.608748966128374</v>
      </c>
      <c r="D33" s="213">
        <v>93.599672194193332</v>
      </c>
      <c r="E33" s="213">
        <v>81.536642292517328</v>
      </c>
      <c r="F33" s="8">
        <f>C33-E33</f>
        <v>12.072106673611046</v>
      </c>
    </row>
    <row r="34" spans="1:6" x14ac:dyDescent="0.35">
      <c r="A34" t="s">
        <v>34</v>
      </c>
      <c r="B34" s="19">
        <v>10570.235055936508</v>
      </c>
      <c r="C34" s="213">
        <v>98.843591885235725</v>
      </c>
      <c r="D34" s="213">
        <v>98.796289247465225</v>
      </c>
      <c r="E34" s="213">
        <v>76.516746857559966</v>
      </c>
      <c r="F34" s="8">
        <f>C34-E34</f>
        <v>22.326845027675759</v>
      </c>
    </row>
    <row r="35" spans="1:6" x14ac:dyDescent="0.35">
      <c r="A35" t="s">
        <v>38</v>
      </c>
      <c r="B35" s="19">
        <v>9951.5186646361271</v>
      </c>
      <c r="C35" s="213">
        <v>72.099548237769909</v>
      </c>
      <c r="D35" s="213">
        <v>72.039255932623334</v>
      </c>
      <c r="E35" s="213">
        <v>48.957351779012541</v>
      </c>
      <c r="F35" s="8">
        <f>C35-E35</f>
        <v>23.142196458757368</v>
      </c>
    </row>
    <row r="36" spans="1:6" x14ac:dyDescent="0.35">
      <c r="A36" t="s">
        <v>36</v>
      </c>
      <c r="B36" s="19">
        <v>9307.084738325435</v>
      </c>
      <c r="C36" s="213">
        <v>20.887313854518226</v>
      </c>
      <c r="D36" s="213">
        <v>20.855080345483476</v>
      </c>
      <c r="E36" s="213">
        <v>16.525045631815345</v>
      </c>
      <c r="F36" s="8">
        <f>C36-E36</f>
        <v>4.3622682227028804</v>
      </c>
    </row>
    <row r="37" spans="1:6" x14ac:dyDescent="0.35">
      <c r="A37" t="s">
        <v>19</v>
      </c>
      <c r="B37" s="19">
        <v>9130.258950083291</v>
      </c>
      <c r="C37" s="213">
        <v>108.70447436662745</v>
      </c>
      <c r="D37" s="213">
        <v>108.66066399912454</v>
      </c>
      <c r="E37" s="213">
        <v>76.109560944452809</v>
      </c>
      <c r="F37" s="8">
        <f>C37-E37</f>
        <v>32.594913422174642</v>
      </c>
    </row>
    <row r="38" spans="1:6" x14ac:dyDescent="0.35">
      <c r="A38" t="s">
        <v>40</v>
      </c>
      <c r="B38" s="19">
        <v>7936.9622300187229</v>
      </c>
      <c r="C38" s="213">
        <v>93.889825654146037</v>
      </c>
      <c r="D38" s="213">
        <v>93.839428538926413</v>
      </c>
      <c r="E38" s="213">
        <v>55.121844771455834</v>
      </c>
      <c r="F38" s="8">
        <f>C38-E38</f>
        <v>38.767980882690203</v>
      </c>
    </row>
    <row r="39" spans="1:6" x14ac:dyDescent="0.35">
      <c r="A39" t="s">
        <v>0</v>
      </c>
      <c r="B39" s="19">
        <v>7776.6918987895506</v>
      </c>
      <c r="C39" s="213">
        <v>78.787963197940968</v>
      </c>
      <c r="D39" s="213">
        <v>72.190078674375982</v>
      </c>
      <c r="E39" s="213">
        <v>46.883688430134455</v>
      </c>
      <c r="F39" s="8">
        <f>C39-E39</f>
        <v>31.904274767806513</v>
      </c>
    </row>
    <row r="40" spans="1:6" x14ac:dyDescent="0.35">
      <c r="A40" t="s">
        <v>4</v>
      </c>
      <c r="B40" s="19">
        <v>6721.5835483076717</v>
      </c>
      <c r="C40" s="213">
        <v>63.987897629910222</v>
      </c>
      <c r="D40" s="213">
        <v>63.958142736801683</v>
      </c>
      <c r="E40" s="213">
        <v>97.000951533832747</v>
      </c>
      <c r="F40" s="8">
        <f>C40-E40</f>
        <v>-33.013053903922525</v>
      </c>
    </row>
    <row r="41" spans="1:6" x14ac:dyDescent="0.35">
      <c r="A41" t="s">
        <v>8</v>
      </c>
      <c r="B41" s="19">
        <v>3346.9879154569944</v>
      </c>
      <c r="C41" s="213">
        <v>24.768538785919372</v>
      </c>
      <c r="D41" s="213">
        <v>24.380129854415209</v>
      </c>
      <c r="E41" s="213">
        <v>12.548596248596063</v>
      </c>
      <c r="F41" s="8">
        <f>C41-E41</f>
        <v>12.219942537323309</v>
      </c>
    </row>
    <row r="42" spans="1:6" x14ac:dyDescent="0.35">
      <c r="A42" t="s">
        <v>46</v>
      </c>
      <c r="B42" s="19">
        <v>3311</v>
      </c>
      <c r="C42" s="213">
        <v>100.96647538508003</v>
      </c>
      <c r="D42" s="213">
        <v>100.90607067351253</v>
      </c>
      <c r="E42" s="213">
        <v>59.891271519178495</v>
      </c>
      <c r="F42" s="8">
        <f>C42-E42</f>
        <v>41.075203865901535</v>
      </c>
    </row>
    <row r="43" spans="1:6" x14ac:dyDescent="0.35">
      <c r="A43" t="s">
        <v>24</v>
      </c>
      <c r="B43" s="19">
        <v>2717.0436308895823</v>
      </c>
      <c r="C43" s="213">
        <v>42.104587022235087</v>
      </c>
      <c r="D43" s="213">
        <v>41.331688134589157</v>
      </c>
      <c r="E43" s="213">
        <v>0.29443767148416145</v>
      </c>
      <c r="F43" s="8">
        <f>C43-E43</f>
        <v>41.810149350750926</v>
      </c>
    </row>
    <row r="44" spans="1:6" x14ac:dyDescent="0.35">
      <c r="A44" t="s">
        <v>20</v>
      </c>
      <c r="B44" s="19">
        <v>2567.7250656774836</v>
      </c>
      <c r="C44" s="213">
        <v>66.36224503850481</v>
      </c>
      <c r="D44" s="213">
        <v>66.36224503850481</v>
      </c>
      <c r="E44" s="213">
        <v>19.939829495137595</v>
      </c>
      <c r="F44" s="8">
        <f>C44-E44</f>
        <v>46.422415543367215</v>
      </c>
    </row>
    <row r="45" spans="1:6" x14ac:dyDescent="0.35">
      <c r="A45" t="s">
        <v>39</v>
      </c>
      <c r="B45" s="19">
        <v>2258.5808655312821</v>
      </c>
      <c r="C45" s="213">
        <v>60.657558067009361</v>
      </c>
      <c r="D45" s="213">
        <v>60.613282477179425</v>
      </c>
      <c r="E45" s="213">
        <v>23.111857891225462</v>
      </c>
      <c r="F45" s="8">
        <f>C45-E45</f>
        <v>37.5457001757839</v>
      </c>
    </row>
    <row r="46" spans="1:6" x14ac:dyDescent="0.35">
      <c r="A46" t="s">
        <v>23</v>
      </c>
      <c r="B46" s="19">
        <v>2190.2020179081555</v>
      </c>
      <c r="C46" s="213">
        <v>36.526310973088847</v>
      </c>
      <c r="D46" s="213">
        <v>36.526310973088847</v>
      </c>
      <c r="E46" s="213">
        <v>2.556841768116219</v>
      </c>
      <c r="F46" s="8">
        <f>C46-E46</f>
        <v>33.969469204972626</v>
      </c>
    </row>
    <row r="47" spans="1:6" x14ac:dyDescent="0.35">
      <c r="A47" t="s">
        <v>6</v>
      </c>
      <c r="B47" s="19">
        <v>1390.9500731620212</v>
      </c>
      <c r="C47" s="213">
        <v>100.21926932510564</v>
      </c>
      <c r="D47" s="213">
        <v>100.14737601855965</v>
      </c>
      <c r="E47" s="213">
        <v>9.4899164640702605</v>
      </c>
      <c r="F47" s="8">
        <f>C47-E47</f>
        <v>90.72935286103538</v>
      </c>
    </row>
    <row r="48" spans="1:6" x14ac:dyDescent="0.35">
      <c r="A48" t="s">
        <v>45</v>
      </c>
      <c r="B48" s="19">
        <v>834.83086192982182</v>
      </c>
      <c r="C48" s="213">
        <v>33.779297443331188</v>
      </c>
      <c r="D48" s="213">
        <v>33.779297443331188</v>
      </c>
      <c r="E48" s="213">
        <v>1.7967711406027227</v>
      </c>
      <c r="F48" s="8">
        <f>C48-E48</f>
        <v>31.982526302728466</v>
      </c>
    </row>
    <row r="87" spans="1:6" ht="58" x14ac:dyDescent="0.35">
      <c r="A87" s="7"/>
      <c r="B87" s="212" t="s">
        <v>84</v>
      </c>
      <c r="C87" s="212" t="s">
        <v>85</v>
      </c>
      <c r="D87" s="212" t="s">
        <v>86</v>
      </c>
      <c r="E87" s="212" t="s">
        <v>87</v>
      </c>
      <c r="F87" s="212" t="s">
        <v>298</v>
      </c>
    </row>
    <row r="88" spans="1:6" x14ac:dyDescent="0.35">
      <c r="A88" t="s">
        <v>6</v>
      </c>
      <c r="B88" s="19">
        <v>1390.9500731620212</v>
      </c>
      <c r="C88" s="213">
        <v>100.21926932510564</v>
      </c>
      <c r="D88" s="213">
        <v>100.14737601855965</v>
      </c>
      <c r="E88" s="213">
        <v>9.4899164640702605</v>
      </c>
      <c r="F88" s="8">
        <f t="shared" ref="F88:F134" si="0">C88-E88</f>
        <v>90.72935286103538</v>
      </c>
    </row>
    <row r="89" spans="1:6" x14ac:dyDescent="0.35">
      <c r="A89" t="s">
        <v>82</v>
      </c>
      <c r="B89" s="19">
        <v>122953.82454806787</v>
      </c>
      <c r="C89" s="213">
        <v>101.84392430269283</v>
      </c>
      <c r="D89" s="213">
        <v>101.82277815283082</v>
      </c>
      <c r="E89" s="213">
        <v>31.114119581570318</v>
      </c>
      <c r="F89" s="8">
        <f t="shared" si="0"/>
        <v>70.729804721122505</v>
      </c>
    </row>
    <row r="90" spans="1:6" x14ac:dyDescent="0.35">
      <c r="A90" t="s">
        <v>2</v>
      </c>
      <c r="B90" s="19">
        <v>30593.578174802715</v>
      </c>
      <c r="C90" s="213">
        <v>92.990103470247178</v>
      </c>
      <c r="D90" s="213">
        <v>92.967222851445399</v>
      </c>
      <c r="E90" s="213">
        <v>30.790775587533073</v>
      </c>
      <c r="F90" s="8">
        <f t="shared" si="0"/>
        <v>62.199327882714101</v>
      </c>
    </row>
    <row r="91" spans="1:6" x14ac:dyDescent="0.35">
      <c r="A91" t="s">
        <v>3</v>
      </c>
      <c r="B91" s="19">
        <v>36813.417537768983</v>
      </c>
      <c r="C91" s="213">
        <v>96.331724604531729</v>
      </c>
      <c r="D91" s="213">
        <v>96.315426199218379</v>
      </c>
      <c r="E91" s="213">
        <v>45.567624855229951</v>
      </c>
      <c r="F91" s="8">
        <f t="shared" si="0"/>
        <v>50.764099749301778</v>
      </c>
    </row>
    <row r="92" spans="1:6" x14ac:dyDescent="0.35">
      <c r="A92" t="s">
        <v>26</v>
      </c>
      <c r="B92" s="19">
        <v>77689.520472925011</v>
      </c>
      <c r="C92" s="213">
        <v>97.404385481272513</v>
      </c>
      <c r="D92" s="213">
        <v>97.395375257039703</v>
      </c>
      <c r="E92" s="213">
        <v>49.760894087990621</v>
      </c>
      <c r="F92" s="8">
        <f t="shared" si="0"/>
        <v>47.643491393281892</v>
      </c>
    </row>
    <row r="93" spans="1:6" x14ac:dyDescent="0.35">
      <c r="A93" t="s">
        <v>44</v>
      </c>
      <c r="B93" s="19">
        <v>20824.570371014659</v>
      </c>
      <c r="C93" s="213">
        <v>85.384714705802779</v>
      </c>
      <c r="D93" s="213">
        <v>85.375110666130553</v>
      </c>
      <c r="E93" s="213">
        <v>38.012789022615983</v>
      </c>
      <c r="F93" s="8">
        <f t="shared" si="0"/>
        <v>47.371925683186795</v>
      </c>
    </row>
    <row r="94" spans="1:6" x14ac:dyDescent="0.35">
      <c r="A94" t="s">
        <v>20</v>
      </c>
      <c r="B94" s="19">
        <v>2567.7250656774836</v>
      </c>
      <c r="C94" s="213">
        <v>66.36224503850481</v>
      </c>
      <c r="D94" s="213">
        <v>66.36224503850481</v>
      </c>
      <c r="E94" s="213">
        <v>19.939829495137595</v>
      </c>
      <c r="F94" s="8">
        <f t="shared" si="0"/>
        <v>46.422415543367215</v>
      </c>
    </row>
    <row r="95" spans="1:6" x14ac:dyDescent="0.35">
      <c r="A95" t="s">
        <v>33</v>
      </c>
      <c r="B95" s="19">
        <v>16690.961729566261</v>
      </c>
      <c r="C95" s="213">
        <v>93.841207317938213</v>
      </c>
      <c r="D95" s="213">
        <v>93.817242251905412</v>
      </c>
      <c r="E95" s="213">
        <v>48.169782725928826</v>
      </c>
      <c r="F95" s="8">
        <f t="shared" si="0"/>
        <v>45.671424592009387</v>
      </c>
    </row>
    <row r="96" spans="1:6" x14ac:dyDescent="0.35">
      <c r="A96" t="s">
        <v>24</v>
      </c>
      <c r="B96" s="19">
        <v>2717.0436308895823</v>
      </c>
      <c r="C96" s="213">
        <v>42.104587022235087</v>
      </c>
      <c r="D96" s="213">
        <v>41.331688134589157</v>
      </c>
      <c r="E96" s="213">
        <v>0.29443767148416145</v>
      </c>
      <c r="F96" s="8">
        <f t="shared" si="0"/>
        <v>41.810149350750926</v>
      </c>
    </row>
    <row r="97" spans="1:6" x14ac:dyDescent="0.35">
      <c r="A97" t="s">
        <v>46</v>
      </c>
      <c r="B97" s="19">
        <v>3311</v>
      </c>
      <c r="C97" s="213">
        <v>100.96647538508003</v>
      </c>
      <c r="D97" s="213">
        <v>100.90607067351253</v>
      </c>
      <c r="E97" s="213">
        <v>59.891271519178495</v>
      </c>
      <c r="F97" s="8">
        <f t="shared" si="0"/>
        <v>41.075203865901535</v>
      </c>
    </row>
    <row r="98" spans="1:6" x14ac:dyDescent="0.35">
      <c r="A98" t="s">
        <v>40</v>
      </c>
      <c r="B98" s="19">
        <v>7936.9622300187229</v>
      </c>
      <c r="C98" s="213">
        <v>93.889825654146037</v>
      </c>
      <c r="D98" s="213">
        <v>93.839428538926413</v>
      </c>
      <c r="E98" s="213">
        <v>55.121844771455834</v>
      </c>
      <c r="F98" s="8">
        <f t="shared" si="0"/>
        <v>38.767980882690203</v>
      </c>
    </row>
    <row r="99" spans="1:6" x14ac:dyDescent="0.35">
      <c r="A99" t="s">
        <v>39</v>
      </c>
      <c r="B99" s="19">
        <v>2258.5808655312821</v>
      </c>
      <c r="C99" s="213">
        <v>60.657558067009361</v>
      </c>
      <c r="D99" s="213">
        <v>60.613282477179425</v>
      </c>
      <c r="E99" s="213">
        <v>23.111857891225462</v>
      </c>
      <c r="F99" s="8">
        <f t="shared" si="0"/>
        <v>37.5457001757839</v>
      </c>
    </row>
    <row r="100" spans="1:6" x14ac:dyDescent="0.35">
      <c r="A100" t="s">
        <v>10</v>
      </c>
      <c r="B100" s="19">
        <v>50991.274939413546</v>
      </c>
      <c r="C100" s="213">
        <v>87.74638416702156</v>
      </c>
      <c r="D100" s="213">
        <v>87.705200650773037</v>
      </c>
      <c r="E100" s="213">
        <v>50.485107561219323</v>
      </c>
      <c r="F100" s="8">
        <f t="shared" si="0"/>
        <v>37.261276605802237</v>
      </c>
    </row>
    <row r="101" spans="1:6" x14ac:dyDescent="0.35">
      <c r="A101" t="s">
        <v>21</v>
      </c>
      <c r="B101" s="19">
        <v>34889.136913593058</v>
      </c>
      <c r="C101" s="213">
        <v>87.224857626510897</v>
      </c>
      <c r="D101" s="213">
        <v>87.029954553475832</v>
      </c>
      <c r="E101" s="213">
        <v>50.350915941276185</v>
      </c>
      <c r="F101" s="8">
        <f t="shared" si="0"/>
        <v>36.873941685234712</v>
      </c>
    </row>
    <row r="102" spans="1:6" x14ac:dyDescent="0.35">
      <c r="A102" t="s">
        <v>22</v>
      </c>
      <c r="B102" s="19">
        <v>21644.021405247044</v>
      </c>
      <c r="C102" s="213">
        <v>109.89177821748935</v>
      </c>
      <c r="D102" s="213">
        <v>109.82247501491368</v>
      </c>
      <c r="E102" s="213">
        <v>75.434225896865613</v>
      </c>
      <c r="F102" s="8">
        <f t="shared" si="0"/>
        <v>34.457552320623734</v>
      </c>
    </row>
    <row r="103" spans="1:6" x14ac:dyDescent="0.35">
      <c r="A103" t="s">
        <v>23</v>
      </c>
      <c r="B103" s="19">
        <v>2190.2020179081555</v>
      </c>
      <c r="C103" s="213">
        <v>36.526310973088847</v>
      </c>
      <c r="D103" s="213">
        <v>36.526310973088847</v>
      </c>
      <c r="E103" s="213">
        <v>2.556841768116219</v>
      </c>
      <c r="F103" s="8">
        <f t="shared" si="0"/>
        <v>33.969469204972626</v>
      </c>
    </row>
    <row r="104" spans="1:6" x14ac:dyDescent="0.35">
      <c r="A104" t="s">
        <v>83</v>
      </c>
      <c r="B104" s="19">
        <v>153818.05592150034</v>
      </c>
      <c r="C104" s="213">
        <v>106.21574887370764</v>
      </c>
      <c r="D104" s="213">
        <v>106.15723818752011</v>
      </c>
      <c r="E104" s="213">
        <v>73.493972682695002</v>
      </c>
      <c r="F104" s="8">
        <f t="shared" si="0"/>
        <v>32.721776191012637</v>
      </c>
    </row>
    <row r="105" spans="1:6" x14ac:dyDescent="0.35">
      <c r="A105" t="s">
        <v>19</v>
      </c>
      <c r="B105" s="19">
        <v>9130.258950083291</v>
      </c>
      <c r="C105" s="213">
        <v>108.70447436662745</v>
      </c>
      <c r="D105" s="213">
        <v>108.66066399912454</v>
      </c>
      <c r="E105" s="213">
        <v>76.109560944452809</v>
      </c>
      <c r="F105" s="8">
        <f t="shared" si="0"/>
        <v>32.594913422174642</v>
      </c>
    </row>
    <row r="106" spans="1:6" x14ac:dyDescent="0.35">
      <c r="A106" t="s">
        <v>30</v>
      </c>
      <c r="B106" s="19">
        <v>58677.502977009673</v>
      </c>
      <c r="C106" s="213">
        <v>78.377568346797688</v>
      </c>
      <c r="D106" s="213">
        <v>78.358821809467514</v>
      </c>
      <c r="E106" s="213">
        <v>46.072171834906037</v>
      </c>
      <c r="F106" s="8">
        <f t="shared" si="0"/>
        <v>32.305396511891651</v>
      </c>
    </row>
    <row r="107" spans="1:6" x14ac:dyDescent="0.35">
      <c r="A107" t="s">
        <v>45</v>
      </c>
      <c r="B107" s="19">
        <v>834.83086192982182</v>
      </c>
      <c r="C107" s="213">
        <v>33.779297443331188</v>
      </c>
      <c r="D107" s="213">
        <v>33.779297443331188</v>
      </c>
      <c r="E107" s="213">
        <v>1.7967711406027227</v>
      </c>
      <c r="F107" s="8">
        <f t="shared" si="0"/>
        <v>31.982526302728466</v>
      </c>
    </row>
    <row r="108" spans="1:6" x14ac:dyDescent="0.35">
      <c r="A108" t="s">
        <v>0</v>
      </c>
      <c r="B108" s="19">
        <v>7776.6918987895506</v>
      </c>
      <c r="C108" s="213">
        <v>78.787963197940968</v>
      </c>
      <c r="D108" s="213">
        <v>72.190078674375982</v>
      </c>
      <c r="E108" s="213">
        <v>46.883688430134455</v>
      </c>
      <c r="F108" s="8">
        <f t="shared" si="0"/>
        <v>31.904274767806513</v>
      </c>
    </row>
    <row r="109" spans="1:6" x14ac:dyDescent="0.35">
      <c r="A109" t="s">
        <v>42</v>
      </c>
      <c r="B109" s="19">
        <v>20091.789318960386</v>
      </c>
      <c r="C109" s="213">
        <v>52.265130961184873</v>
      </c>
      <c r="D109" s="213">
        <v>52.250199488669537</v>
      </c>
      <c r="E109" s="213">
        <v>20.610409228670274</v>
      </c>
      <c r="F109" s="8">
        <f t="shared" si="0"/>
        <v>31.654721732514599</v>
      </c>
    </row>
    <row r="110" spans="1:6" x14ac:dyDescent="0.35">
      <c r="A110" t="s">
        <v>16</v>
      </c>
      <c r="B110" s="19">
        <v>130035.56766976544</v>
      </c>
      <c r="C110" s="213">
        <v>85.99031942089087</v>
      </c>
      <c r="D110" s="213">
        <v>85.966479789507304</v>
      </c>
      <c r="E110" s="213">
        <v>55.407917457611362</v>
      </c>
      <c r="F110" s="8">
        <f t="shared" si="0"/>
        <v>30.582401963279509</v>
      </c>
    </row>
    <row r="111" spans="1:6" x14ac:dyDescent="0.35">
      <c r="A111" t="s">
        <v>28</v>
      </c>
      <c r="B111" s="19">
        <v>21549.690589237758</v>
      </c>
      <c r="C111" s="213">
        <v>79.472138725522967</v>
      </c>
      <c r="D111" s="213">
        <v>79.397891719823548</v>
      </c>
      <c r="E111" s="213">
        <v>49.494910174379775</v>
      </c>
      <c r="F111" s="8">
        <f t="shared" si="0"/>
        <v>29.977228551143192</v>
      </c>
    </row>
    <row r="112" spans="1:6" x14ac:dyDescent="0.35">
      <c r="A112" t="s">
        <v>15</v>
      </c>
      <c r="B112" s="19">
        <v>42842.213736615173</v>
      </c>
      <c r="C112" s="213">
        <v>86.874595763922244</v>
      </c>
      <c r="D112" s="213">
        <v>86.839583567558591</v>
      </c>
      <c r="E112" s="213">
        <v>60.622450930454569</v>
      </c>
      <c r="F112" s="8">
        <f t="shared" si="0"/>
        <v>26.252144833467675</v>
      </c>
    </row>
    <row r="113" spans="1:6" x14ac:dyDescent="0.35">
      <c r="A113" t="s">
        <v>37</v>
      </c>
      <c r="B113" s="19">
        <v>97921.558625060788</v>
      </c>
      <c r="C113" s="213">
        <v>100.09644594741474</v>
      </c>
      <c r="D113" s="213">
        <v>100.08725491724081</v>
      </c>
      <c r="E113" s="213">
        <v>74.002090058087063</v>
      </c>
      <c r="F113" s="8">
        <f t="shared" si="0"/>
        <v>26.094355889327673</v>
      </c>
    </row>
    <row r="114" spans="1:6" x14ac:dyDescent="0.35">
      <c r="A114" t="s">
        <v>17</v>
      </c>
      <c r="B114" s="19">
        <v>27919.449394210802</v>
      </c>
      <c r="C114" s="213">
        <v>79.761601618897103</v>
      </c>
      <c r="D114" s="213">
        <v>79.722202561112383</v>
      </c>
      <c r="E114" s="213">
        <v>55.80339275326314</v>
      </c>
      <c r="F114" s="8">
        <f t="shared" si="0"/>
        <v>23.958208865633964</v>
      </c>
    </row>
    <row r="115" spans="1:6" x14ac:dyDescent="0.35">
      <c r="A115" t="s">
        <v>27</v>
      </c>
      <c r="B115" s="19">
        <v>54303.070575677448</v>
      </c>
      <c r="C115" s="213">
        <v>89.930457858626838</v>
      </c>
      <c r="D115" s="213">
        <v>89.878895396866994</v>
      </c>
      <c r="E115" s="213">
        <v>66.53030780211877</v>
      </c>
      <c r="F115" s="8">
        <f t="shared" si="0"/>
        <v>23.400150056508068</v>
      </c>
    </row>
    <row r="116" spans="1:6" x14ac:dyDescent="0.35">
      <c r="A116" t="s">
        <v>38</v>
      </c>
      <c r="B116" s="19">
        <v>9951.5186646361271</v>
      </c>
      <c r="C116" s="213">
        <v>72.099548237769909</v>
      </c>
      <c r="D116" s="213">
        <v>72.039255932623334</v>
      </c>
      <c r="E116" s="213">
        <v>48.957351779012541</v>
      </c>
      <c r="F116" s="8">
        <f t="shared" si="0"/>
        <v>23.142196458757368</v>
      </c>
    </row>
    <row r="117" spans="1:6" x14ac:dyDescent="0.35">
      <c r="A117" t="s">
        <v>9</v>
      </c>
      <c r="B117" s="19">
        <v>30255.061270739847</v>
      </c>
      <c r="C117" s="213">
        <v>55.471710500983548</v>
      </c>
      <c r="D117" s="213">
        <v>55.389079698235257</v>
      </c>
      <c r="E117" s="213">
        <v>33.015963546107649</v>
      </c>
      <c r="F117" s="8">
        <f t="shared" si="0"/>
        <v>22.455746954875899</v>
      </c>
    </row>
    <row r="118" spans="1:6" x14ac:dyDescent="0.35">
      <c r="A118" t="s">
        <v>34</v>
      </c>
      <c r="B118" s="19">
        <v>10570.235055936508</v>
      </c>
      <c r="C118" s="213">
        <v>98.843591885235725</v>
      </c>
      <c r="D118" s="213">
        <v>98.796289247465225</v>
      </c>
      <c r="E118" s="213">
        <v>76.516746857559966</v>
      </c>
      <c r="F118" s="8">
        <f t="shared" si="0"/>
        <v>22.326845027675759</v>
      </c>
    </row>
    <row r="119" spans="1:6" x14ac:dyDescent="0.35">
      <c r="A119" t="s">
        <v>18</v>
      </c>
      <c r="B119" s="19">
        <v>19139.565231021497</v>
      </c>
      <c r="C119" s="213">
        <v>56.981440635461787</v>
      </c>
      <c r="D119" s="213">
        <v>56.908293728355929</v>
      </c>
      <c r="E119" s="213">
        <v>37.142954472537852</v>
      </c>
      <c r="F119" s="8">
        <f t="shared" si="0"/>
        <v>19.838486162923935</v>
      </c>
    </row>
    <row r="120" spans="1:6" x14ac:dyDescent="0.35">
      <c r="A120" t="s">
        <v>31</v>
      </c>
      <c r="B120" s="19">
        <v>18681.263021936978</v>
      </c>
      <c r="C120" s="213">
        <v>65.937725867545751</v>
      </c>
      <c r="D120" s="213">
        <v>65.894902210544586</v>
      </c>
      <c r="E120" s="213">
        <v>50.028737291612487</v>
      </c>
      <c r="F120" s="8">
        <f t="shared" si="0"/>
        <v>15.908988575933265</v>
      </c>
    </row>
    <row r="121" spans="1:6" x14ac:dyDescent="0.35">
      <c r="A121" t="s">
        <v>13</v>
      </c>
      <c r="B121" s="19">
        <v>29961.756709456116</v>
      </c>
      <c r="C121" s="213">
        <v>72.098576226614497</v>
      </c>
      <c r="D121" s="213">
        <v>72.045174818428876</v>
      </c>
      <c r="E121" s="213">
        <v>56.298434579693236</v>
      </c>
      <c r="F121" s="8">
        <f t="shared" si="0"/>
        <v>15.800141646921261</v>
      </c>
    </row>
    <row r="122" spans="1:6" x14ac:dyDescent="0.35">
      <c r="A122" t="s">
        <v>41</v>
      </c>
      <c r="B122" s="19">
        <v>24459.495342386803</v>
      </c>
      <c r="C122" s="213">
        <v>72.953263140623534</v>
      </c>
      <c r="D122" s="213">
        <v>72.891937263740019</v>
      </c>
      <c r="E122" s="213">
        <v>58.304555349049103</v>
      </c>
      <c r="F122" s="8">
        <f t="shared" si="0"/>
        <v>14.648707791574431</v>
      </c>
    </row>
    <row r="123" spans="1:6" x14ac:dyDescent="0.35">
      <c r="A123" t="s">
        <v>8</v>
      </c>
      <c r="B123" s="19">
        <v>3346.9879154569944</v>
      </c>
      <c r="C123" s="213">
        <v>24.768538785919372</v>
      </c>
      <c r="D123" s="213">
        <v>24.380129854415209</v>
      </c>
      <c r="E123" s="213">
        <v>12.548596248596063</v>
      </c>
      <c r="F123" s="8">
        <f t="shared" si="0"/>
        <v>12.219942537323309</v>
      </c>
    </row>
    <row r="124" spans="1:6" x14ac:dyDescent="0.35">
      <c r="A124" t="s">
        <v>5</v>
      </c>
      <c r="B124" s="19">
        <v>11017.132601282474</v>
      </c>
      <c r="C124" s="213">
        <v>93.608748966128374</v>
      </c>
      <c r="D124" s="213">
        <v>93.599672194193332</v>
      </c>
      <c r="E124" s="213">
        <v>81.536642292517328</v>
      </c>
      <c r="F124" s="8">
        <f t="shared" si="0"/>
        <v>12.072106673611046</v>
      </c>
    </row>
    <row r="125" spans="1:6" x14ac:dyDescent="0.35">
      <c r="A125" t="s">
        <v>32</v>
      </c>
      <c r="B125" s="19">
        <v>21848.123549428434</v>
      </c>
      <c r="C125" s="213">
        <v>47.496069749529916</v>
      </c>
      <c r="D125" s="213">
        <v>47.477761541088348</v>
      </c>
      <c r="E125" s="213">
        <v>36.474528267707804</v>
      </c>
      <c r="F125" s="8">
        <f t="shared" si="0"/>
        <v>11.021541481822112</v>
      </c>
    </row>
    <row r="126" spans="1:6" x14ac:dyDescent="0.35">
      <c r="A126" t="s">
        <v>43</v>
      </c>
      <c r="B126" s="19">
        <v>36309.523728617416</v>
      </c>
      <c r="C126" s="213">
        <v>88.467147738109787</v>
      </c>
      <c r="D126" s="213">
        <v>88.414819869140729</v>
      </c>
      <c r="E126" s="213">
        <v>77.541639517043805</v>
      </c>
      <c r="F126" s="8">
        <f t="shared" si="0"/>
        <v>10.925508221065982</v>
      </c>
    </row>
    <row r="127" spans="1:6" x14ac:dyDescent="0.35">
      <c r="A127" t="s">
        <v>25</v>
      </c>
      <c r="B127" s="19">
        <v>31185.64615080172</v>
      </c>
      <c r="C127" s="213">
        <v>70.35929252162029</v>
      </c>
      <c r="D127" s="213">
        <v>70.32081328042716</v>
      </c>
      <c r="E127" s="213">
        <v>59.819187038138111</v>
      </c>
      <c r="F127" s="8">
        <f t="shared" si="0"/>
        <v>10.540105483482179</v>
      </c>
    </row>
    <row r="128" spans="1:6" x14ac:dyDescent="0.35">
      <c r="A128" t="s">
        <v>11</v>
      </c>
      <c r="B128" s="19">
        <v>22181.65708325079</v>
      </c>
      <c r="C128" s="213">
        <v>69.124682355574947</v>
      </c>
      <c r="D128" s="213">
        <v>69.10214120826015</v>
      </c>
      <c r="E128" s="213">
        <v>58.634032395265628</v>
      </c>
      <c r="F128" s="8">
        <f t="shared" si="0"/>
        <v>10.49064996030932</v>
      </c>
    </row>
    <row r="129" spans="1:6" x14ac:dyDescent="0.35">
      <c r="A129" t="s">
        <v>14</v>
      </c>
      <c r="B129" s="19">
        <v>13502.341270488159</v>
      </c>
      <c r="C129" s="213">
        <v>87.74033897286975</v>
      </c>
      <c r="D129" s="213">
        <v>87.725526726904889</v>
      </c>
      <c r="E129" s="213">
        <v>81.615475266398647</v>
      </c>
      <c r="F129" s="8">
        <f t="shared" si="0"/>
        <v>6.1248637064711033</v>
      </c>
    </row>
    <row r="130" spans="1:6" x14ac:dyDescent="0.35">
      <c r="A130" t="s">
        <v>36</v>
      </c>
      <c r="B130" s="19">
        <v>9307.084738325435</v>
      </c>
      <c r="C130" s="213">
        <v>20.887313854518226</v>
      </c>
      <c r="D130" s="213">
        <v>20.855080345483476</v>
      </c>
      <c r="E130" s="213">
        <v>16.525045631815345</v>
      </c>
      <c r="F130" s="8">
        <f t="shared" si="0"/>
        <v>4.3622682227028804</v>
      </c>
    </row>
    <row r="131" spans="1:6" x14ac:dyDescent="0.35">
      <c r="A131" t="s">
        <v>12</v>
      </c>
      <c r="B131" s="19">
        <v>46570.567592248291</v>
      </c>
      <c r="C131" s="213">
        <v>88.787837764903202</v>
      </c>
      <c r="D131" s="213">
        <v>88.736303069835429</v>
      </c>
      <c r="E131" s="213">
        <v>84.476101610898866</v>
      </c>
      <c r="F131" s="8">
        <f t="shared" si="0"/>
        <v>4.3117361540043362</v>
      </c>
    </row>
    <row r="132" spans="1:6" x14ac:dyDescent="0.35">
      <c r="A132" t="s">
        <v>35</v>
      </c>
      <c r="B132" s="19">
        <v>16522.405973589586</v>
      </c>
      <c r="C132" s="213">
        <v>115.18298261415622</v>
      </c>
      <c r="D132" s="213">
        <v>115.14061590309011</v>
      </c>
      <c r="E132" s="213">
        <v>111.79969811616277</v>
      </c>
      <c r="F132" s="8">
        <f t="shared" si="0"/>
        <v>3.3832844979934436</v>
      </c>
    </row>
    <row r="133" spans="1:6" x14ac:dyDescent="0.35">
      <c r="A133" t="s">
        <v>1</v>
      </c>
      <c r="B133" s="19">
        <v>15371.941395871747</v>
      </c>
      <c r="C133" s="213">
        <v>58.749898711072007</v>
      </c>
      <c r="D133" s="213">
        <v>58.710866556020918</v>
      </c>
      <c r="E133" s="213">
        <v>60.838119006305554</v>
      </c>
      <c r="F133" s="8">
        <f t="shared" si="0"/>
        <v>-2.0882202952335476</v>
      </c>
    </row>
    <row r="134" spans="1:6" x14ac:dyDescent="0.35">
      <c r="A134" t="s">
        <v>4</v>
      </c>
      <c r="B134" s="19">
        <v>6721.5835483076717</v>
      </c>
      <c r="C134" s="213">
        <v>63.987897629910222</v>
      </c>
      <c r="D134" s="213">
        <v>63.958142736801683</v>
      </c>
      <c r="E134" s="213">
        <v>97.000951533832747</v>
      </c>
      <c r="F134" s="8">
        <f t="shared" si="0"/>
        <v>-33.013053903922525</v>
      </c>
    </row>
    <row r="135" spans="1:6" x14ac:dyDescent="0.35">
      <c r="B135" s="213"/>
      <c r="C135" s="213"/>
      <c r="D135" s="213"/>
      <c r="E135" s="213"/>
      <c r="F135" s="8"/>
    </row>
  </sheetData>
  <autoFilter ref="A1:F1" xr:uid="{F38C6F8B-551F-4C74-BAF1-2FD7F0054F6D}"/>
  <sortState xmlns:xlrd2="http://schemas.microsoft.com/office/spreadsheetml/2017/richdata2" ref="A2:E48">
    <sortCondition descending="1" ref="B2:B4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6248-0DA2-47CE-AC65-44EFFFEAD23B}">
  <sheetPr codeName="Sheet3">
    <tabColor theme="8" tint="0.59999389629810485"/>
  </sheetPr>
  <dimension ref="A1:F48"/>
  <sheetViews>
    <sheetView topLeftCell="A4" workbookViewId="0">
      <selection activeCell="B2" sqref="B2"/>
    </sheetView>
  </sheetViews>
  <sheetFormatPr defaultColWidth="8.7265625" defaultRowHeight="14.5" x14ac:dyDescent="0.35"/>
  <cols>
    <col min="1" max="1" width="20" customWidth="1"/>
    <col min="2" max="2" width="10.1796875" style="10" customWidth="1"/>
    <col min="3" max="3" width="9.1796875" style="10" customWidth="1"/>
    <col min="4" max="6" width="8.7265625" style="10"/>
  </cols>
  <sheetData>
    <row r="1" spans="1:6" ht="101.5" x14ac:dyDescent="0.35">
      <c r="A1" s="206" t="s">
        <v>47</v>
      </c>
      <c r="B1" s="198" t="s">
        <v>304</v>
      </c>
      <c r="C1" s="198" t="s">
        <v>301</v>
      </c>
      <c r="D1" s="198" t="s">
        <v>72</v>
      </c>
      <c r="E1" s="212" t="s">
        <v>51</v>
      </c>
      <c r="F1" s="212" t="s">
        <v>50</v>
      </c>
    </row>
    <row r="2" spans="1:6" s="84" customFormat="1" x14ac:dyDescent="0.35">
      <c r="A2" t="s">
        <v>29</v>
      </c>
      <c r="B2" s="209">
        <v>1.1524803889533795</v>
      </c>
      <c r="C2" s="210">
        <v>3828.0000000000005</v>
      </c>
      <c r="D2" s="211">
        <v>4.31694816900339</v>
      </c>
      <c r="E2" s="213">
        <f>C2</f>
        <v>3828.0000000000005</v>
      </c>
      <c r="F2" s="214">
        <f>E2/$E$48%</f>
        <v>11.083123425692698</v>
      </c>
    </row>
    <row r="3" spans="1:6" x14ac:dyDescent="0.35">
      <c r="A3" s="204" t="s">
        <v>16</v>
      </c>
      <c r="B3" s="209">
        <v>4.3558827794004786</v>
      </c>
      <c r="C3" s="210">
        <v>3117.2438032063787</v>
      </c>
      <c r="D3" s="211">
        <v>15.46798788940302</v>
      </c>
      <c r="E3" s="213">
        <f t="shared" ref="E3:E48" si="0">E2+C3</f>
        <v>6945.2438032063792</v>
      </c>
      <c r="F3" s="214">
        <f t="shared" ref="F3:F48" si="1">E3/$E$48%</f>
        <v>20.108410212242333</v>
      </c>
    </row>
    <row r="4" spans="1:6" x14ac:dyDescent="0.35">
      <c r="A4" s="204" t="s">
        <v>7</v>
      </c>
      <c r="B4" s="209">
        <v>4.0800932268195877</v>
      </c>
      <c r="C4" s="210">
        <v>2695.3110754228965</v>
      </c>
      <c r="D4" s="211">
        <v>16.179416638706957</v>
      </c>
      <c r="E4" s="213">
        <f t="shared" si="0"/>
        <v>9640.5548786292748</v>
      </c>
      <c r="F4" s="214">
        <f t="shared" si="1"/>
        <v>27.912084538143187</v>
      </c>
    </row>
    <row r="5" spans="1:6" x14ac:dyDescent="0.35">
      <c r="A5" t="s">
        <v>37</v>
      </c>
      <c r="B5" s="209">
        <v>3.5994996776718713</v>
      </c>
      <c r="C5" s="210">
        <v>2179.8709931222647</v>
      </c>
      <c r="D5" s="211">
        <v>14.056913123516496</v>
      </c>
      <c r="E5" s="213">
        <f t="shared" si="0"/>
        <v>11820.42587175154</v>
      </c>
      <c r="F5" s="214">
        <f t="shared" si="1"/>
        <v>34.22341663554689</v>
      </c>
    </row>
    <row r="6" spans="1:6" x14ac:dyDescent="0.35">
      <c r="A6" t="s">
        <v>26</v>
      </c>
      <c r="B6" s="209">
        <v>2.8230771659957621</v>
      </c>
      <c r="C6" s="210">
        <v>1942.6003572135646</v>
      </c>
      <c r="D6" s="211">
        <v>10.383409926616974</v>
      </c>
      <c r="E6" s="213">
        <f t="shared" si="0"/>
        <v>13763.026228965105</v>
      </c>
      <c r="F6" s="214">
        <f t="shared" si="1"/>
        <v>39.84778432776023</v>
      </c>
    </row>
    <row r="7" spans="1:6" x14ac:dyDescent="0.35">
      <c r="A7" s="204" t="s">
        <v>30</v>
      </c>
      <c r="B7" s="209">
        <v>0.88120498319198903</v>
      </c>
      <c r="C7" s="210">
        <v>1496.4559214669669</v>
      </c>
      <c r="D7" s="211">
        <v>3.4638981247225629</v>
      </c>
      <c r="E7" s="213">
        <f t="shared" si="0"/>
        <v>15259.482150432072</v>
      </c>
      <c r="F7" s="214">
        <f t="shared" si="1"/>
        <v>44.180439938712972</v>
      </c>
    </row>
    <row r="8" spans="1:6" x14ac:dyDescent="0.35">
      <c r="A8" s="204" t="s">
        <v>27</v>
      </c>
      <c r="B8" s="209">
        <v>1.3686117680545147</v>
      </c>
      <c r="C8" s="210">
        <v>1241.1037619124775</v>
      </c>
      <c r="D8" s="211">
        <v>5.3691996993426292</v>
      </c>
      <c r="E8" s="213">
        <f t="shared" si="0"/>
        <v>16500.585912344548</v>
      </c>
      <c r="F8" s="214">
        <f t="shared" si="1"/>
        <v>47.773780110439063</v>
      </c>
    </row>
    <row r="9" spans="1:6" x14ac:dyDescent="0.35">
      <c r="A9" t="s">
        <v>10</v>
      </c>
      <c r="B9" s="209">
        <v>0.84880356674775703</v>
      </c>
      <c r="C9" s="210">
        <v>1198.1690383112807</v>
      </c>
      <c r="D9" s="211">
        <v>3.5846108254584585</v>
      </c>
      <c r="E9" s="213">
        <f t="shared" si="0"/>
        <v>17698.754950655828</v>
      </c>
      <c r="F9" s="214">
        <f t="shared" si="1"/>
        <v>51.242812329991686</v>
      </c>
    </row>
    <row r="10" spans="1:6" x14ac:dyDescent="0.35">
      <c r="A10" t="s">
        <v>15</v>
      </c>
      <c r="B10" s="209">
        <v>1.2535333468544834</v>
      </c>
      <c r="C10" s="210">
        <v>1065.2379809374584</v>
      </c>
      <c r="D10" s="211">
        <v>4.6604185540680678</v>
      </c>
      <c r="E10" s="213">
        <f t="shared" si="0"/>
        <v>18763.992931593286</v>
      </c>
      <c r="F10" s="214">
        <f t="shared" si="1"/>
        <v>54.326972209946106</v>
      </c>
    </row>
    <row r="11" spans="1:6" x14ac:dyDescent="0.35">
      <c r="A11" t="s">
        <v>43</v>
      </c>
      <c r="B11" s="209">
        <v>1.1709687028586735</v>
      </c>
      <c r="C11" s="210">
        <v>1048.2966669719842</v>
      </c>
      <c r="D11" s="211">
        <v>3.9531838472384049</v>
      </c>
      <c r="E11" s="213">
        <f t="shared" si="0"/>
        <v>19812.289598565269</v>
      </c>
      <c r="F11" s="214">
        <f t="shared" si="1"/>
        <v>57.362082279641186</v>
      </c>
    </row>
    <row r="12" spans="1:6" x14ac:dyDescent="0.35">
      <c r="A12" t="s">
        <v>9</v>
      </c>
      <c r="B12" s="209">
        <v>1.1341956867475815</v>
      </c>
      <c r="C12" s="210">
        <v>965.9195696712361</v>
      </c>
      <c r="D12" s="211">
        <v>3.5341766545334199</v>
      </c>
      <c r="E12" s="213">
        <f t="shared" si="0"/>
        <v>20778.209168236506</v>
      </c>
      <c r="F12" s="214">
        <f t="shared" si="1"/>
        <v>60.158687768136041</v>
      </c>
    </row>
    <row r="13" spans="1:6" x14ac:dyDescent="0.35">
      <c r="A13" t="s">
        <v>3</v>
      </c>
      <c r="B13" s="209">
        <v>1.2258794440920555</v>
      </c>
      <c r="C13" s="210">
        <v>828.34953874526263</v>
      </c>
      <c r="D13" s="211">
        <v>5.4389211249464431</v>
      </c>
      <c r="E13" s="213">
        <f t="shared" si="0"/>
        <v>21606.55870698177</v>
      </c>
      <c r="F13" s="214">
        <f t="shared" si="1"/>
        <v>62.556989799883524</v>
      </c>
    </row>
    <row r="14" spans="1:6" x14ac:dyDescent="0.35">
      <c r="A14" t="s">
        <v>21</v>
      </c>
      <c r="B14" s="209">
        <v>0.70808637965392218</v>
      </c>
      <c r="C14" s="210">
        <v>820.79362453341184</v>
      </c>
      <c r="D14" s="211">
        <v>3.0212672999558512</v>
      </c>
      <c r="E14" s="213">
        <f t="shared" si="0"/>
        <v>22427.352331515183</v>
      </c>
      <c r="F14" s="214">
        <f t="shared" si="1"/>
        <v>64.933415360940344</v>
      </c>
    </row>
    <row r="15" spans="1:6" x14ac:dyDescent="0.35">
      <c r="A15" t="s">
        <v>2</v>
      </c>
      <c r="B15" s="209">
        <v>0.63243322812720104</v>
      </c>
      <c r="C15" s="210">
        <v>795.5484279979413</v>
      </c>
      <c r="D15" s="211">
        <v>2.4519943096577608</v>
      </c>
      <c r="E15" s="213">
        <f t="shared" si="0"/>
        <v>23222.900759513126</v>
      </c>
      <c r="F15" s="214">
        <f t="shared" si="1"/>
        <v>67.236749064863275</v>
      </c>
    </row>
    <row r="16" spans="1:6" x14ac:dyDescent="0.35">
      <c r="A16" t="s">
        <v>25</v>
      </c>
      <c r="B16" s="209">
        <v>0.6344921323159578</v>
      </c>
      <c r="C16" s="210">
        <v>781.79531879936178</v>
      </c>
      <c r="D16" s="211">
        <v>2.5449336746901428</v>
      </c>
      <c r="E16" s="213">
        <f t="shared" si="0"/>
        <v>24004.696078312489</v>
      </c>
      <c r="F16" s="214">
        <f t="shared" si="1"/>
        <v>69.500263697016379</v>
      </c>
    </row>
    <row r="17" spans="1:6" x14ac:dyDescent="0.35">
      <c r="A17" t="s">
        <v>12</v>
      </c>
      <c r="B17" s="209">
        <v>0.34957764969221145</v>
      </c>
      <c r="C17" s="210">
        <v>728.90908718136598</v>
      </c>
      <c r="D17" s="211">
        <v>2.2748123204616744</v>
      </c>
      <c r="E17" s="213">
        <f t="shared" si="0"/>
        <v>24733.605165493856</v>
      </c>
      <c r="F17" s="214">
        <f t="shared" si="1"/>
        <v>71.610657996739505</v>
      </c>
    </row>
    <row r="18" spans="1:6" x14ac:dyDescent="0.35">
      <c r="A18" t="s">
        <v>32</v>
      </c>
      <c r="B18" s="209">
        <v>0.91973195580926681</v>
      </c>
      <c r="C18" s="210">
        <v>724.50688800638477</v>
      </c>
      <c r="D18" s="211">
        <v>2.8788951822017759</v>
      </c>
      <c r="E18" s="213">
        <f t="shared" si="0"/>
        <v>25458.112053500241</v>
      </c>
      <c r="F18" s="214">
        <f t="shared" si="1"/>
        <v>73.708306706911728</v>
      </c>
    </row>
    <row r="19" spans="1:6" x14ac:dyDescent="0.35">
      <c r="A19" t="s">
        <v>13</v>
      </c>
      <c r="B19" s="209">
        <v>0.7167938352831823</v>
      </c>
      <c r="C19" s="210">
        <v>713.02772089667076</v>
      </c>
      <c r="D19" s="211">
        <v>2.7787950374525234</v>
      </c>
      <c r="E19" s="213">
        <f t="shared" si="0"/>
        <v>26171.13977439691</v>
      </c>
      <c r="F19" s="214">
        <f t="shared" si="1"/>
        <v>75.772720039366831</v>
      </c>
    </row>
    <row r="20" spans="1:6" x14ac:dyDescent="0.35">
      <c r="A20" t="s">
        <v>41</v>
      </c>
      <c r="B20" s="209">
        <v>0.99345155517409445</v>
      </c>
      <c r="C20" s="210">
        <v>708.9615561390699</v>
      </c>
      <c r="D20" s="211">
        <v>3.389482404206289</v>
      </c>
      <c r="E20" s="213">
        <f t="shared" si="0"/>
        <v>26880.101330535981</v>
      </c>
      <c r="F20" s="214">
        <f t="shared" si="1"/>
        <v>77.825360695260372</v>
      </c>
    </row>
    <row r="21" spans="1:6" x14ac:dyDescent="0.35">
      <c r="A21" t="s">
        <v>11</v>
      </c>
      <c r="B21" s="209">
        <v>0.99568715108778671</v>
      </c>
      <c r="C21" s="210">
        <v>666.31931818375233</v>
      </c>
      <c r="D21" s="211">
        <v>3.2403593002829636</v>
      </c>
      <c r="E21" s="213">
        <f t="shared" si="0"/>
        <v>27546.420648719733</v>
      </c>
      <c r="F21" s="214">
        <f t="shared" si="1"/>
        <v>79.754540226178335</v>
      </c>
    </row>
    <row r="22" spans="1:6" x14ac:dyDescent="0.35">
      <c r="A22" t="s">
        <v>42</v>
      </c>
      <c r="B22" s="209">
        <v>1.0115271688931196</v>
      </c>
      <c r="C22" s="210">
        <v>665.2256690715385</v>
      </c>
      <c r="D22" s="211">
        <v>3.0974368733212043</v>
      </c>
      <c r="E22" s="213">
        <f t="shared" si="0"/>
        <v>28211.646317791274</v>
      </c>
      <c r="F22" s="214">
        <f t="shared" si="1"/>
        <v>81.680553339098623</v>
      </c>
    </row>
    <row r="23" spans="1:6" x14ac:dyDescent="0.35">
      <c r="A23" t="s">
        <v>17</v>
      </c>
      <c r="B23" s="209">
        <v>0.71360522029546625</v>
      </c>
      <c r="C23" s="210">
        <v>613.50454114635772</v>
      </c>
      <c r="D23" s="211">
        <v>3.2854008785136135</v>
      </c>
      <c r="E23" s="213">
        <f t="shared" si="0"/>
        <v>28825.150858937632</v>
      </c>
      <c r="F23" s="214">
        <f t="shared" si="1"/>
        <v>83.456819418447651</v>
      </c>
    </row>
    <row r="24" spans="1:6" x14ac:dyDescent="0.35">
      <c r="A24" t="s">
        <v>31</v>
      </c>
      <c r="B24" s="209">
        <v>0.84641678173478296</v>
      </c>
      <c r="C24" s="210">
        <v>555.17399365312383</v>
      </c>
      <c r="D24" s="211">
        <v>2.7884913550638095</v>
      </c>
      <c r="E24" s="213">
        <f t="shared" si="0"/>
        <v>29380.324852590755</v>
      </c>
      <c r="F24" s="214">
        <f t="shared" si="1"/>
        <v>85.064202358466531</v>
      </c>
    </row>
    <row r="25" spans="1:6" x14ac:dyDescent="0.35">
      <c r="A25" t="s">
        <v>22</v>
      </c>
      <c r="B25" s="209">
        <v>0.60244240339316701</v>
      </c>
      <c r="C25" s="210">
        <v>463.6118942821517</v>
      </c>
      <c r="D25" s="211">
        <v>2.7952966175355085</v>
      </c>
      <c r="E25" s="213">
        <f t="shared" si="0"/>
        <v>29843.936746872907</v>
      </c>
      <c r="F25" s="214">
        <f t="shared" si="1"/>
        <v>86.406487584680818</v>
      </c>
    </row>
    <row r="26" spans="1:6" x14ac:dyDescent="0.35">
      <c r="A26" t="s">
        <v>1</v>
      </c>
      <c r="B26" s="209">
        <v>0.71690723780035703</v>
      </c>
      <c r="C26" s="210">
        <v>457.03357586722564</v>
      </c>
      <c r="D26" s="211">
        <v>2.3982538074329995</v>
      </c>
      <c r="E26" s="213">
        <f t="shared" si="0"/>
        <v>30300.970322740133</v>
      </c>
      <c r="F26" s="214">
        <f t="shared" si="1"/>
        <v>87.729726751614507</v>
      </c>
    </row>
    <row r="27" spans="1:6" x14ac:dyDescent="0.35">
      <c r="A27" t="s">
        <v>18</v>
      </c>
      <c r="B27" s="209">
        <v>0.78581058973902107</v>
      </c>
      <c r="C27" s="210">
        <v>453.45671502757244</v>
      </c>
      <c r="D27" s="211">
        <v>3.1061339783257682</v>
      </c>
      <c r="E27" s="213">
        <f t="shared" si="0"/>
        <v>30754.427037767706</v>
      </c>
      <c r="F27" s="214">
        <f t="shared" si="1"/>
        <v>89.042609912758635</v>
      </c>
    </row>
    <row r="28" spans="1:6" x14ac:dyDescent="0.35">
      <c r="A28" t="s">
        <v>44</v>
      </c>
      <c r="B28" s="209">
        <v>0.97539426545824404</v>
      </c>
      <c r="C28" s="210">
        <v>433.93299494551513</v>
      </c>
      <c r="D28" s="211">
        <v>4.5814925249835072</v>
      </c>
      <c r="E28" s="213">
        <f t="shared" si="0"/>
        <v>31188.360032713223</v>
      </c>
      <c r="F28" s="214">
        <f t="shared" si="1"/>
        <v>90.298966480538596</v>
      </c>
    </row>
    <row r="29" spans="1:6" x14ac:dyDescent="0.35">
      <c r="A29" t="s">
        <v>33</v>
      </c>
      <c r="B29" s="209">
        <v>0.93874613386729167</v>
      </c>
      <c r="C29" s="210">
        <v>390.735790097429</v>
      </c>
      <c r="D29" s="211">
        <v>3.7490151091542794</v>
      </c>
      <c r="E29" s="213">
        <f t="shared" si="0"/>
        <v>31579.09582281065</v>
      </c>
      <c r="F29" s="214">
        <f t="shared" si="1"/>
        <v>91.430255140017522</v>
      </c>
    </row>
    <row r="30" spans="1:6" x14ac:dyDescent="0.35">
      <c r="A30" t="s">
        <v>36</v>
      </c>
      <c r="B30" s="209">
        <v>1.4542122632327779</v>
      </c>
      <c r="C30" s="210">
        <v>306.85988463793251</v>
      </c>
      <c r="D30" s="211">
        <v>4.5930355296527097</v>
      </c>
      <c r="E30" s="213">
        <f t="shared" si="0"/>
        <v>31885.955707448582</v>
      </c>
      <c r="F30" s="214">
        <f t="shared" si="1"/>
        <v>92.31869975230488</v>
      </c>
    </row>
    <row r="31" spans="1:6" x14ac:dyDescent="0.35">
      <c r="A31" t="s">
        <v>0</v>
      </c>
      <c r="B31" s="209">
        <v>0.55364798683223226</v>
      </c>
      <c r="C31" s="210">
        <v>261.58920795644053</v>
      </c>
      <c r="D31" s="211">
        <v>1.6498303535618499</v>
      </c>
      <c r="E31" s="213">
        <f t="shared" si="0"/>
        <v>32147.544915405022</v>
      </c>
      <c r="F31" s="214">
        <f t="shared" si="1"/>
        <v>93.076073179319096</v>
      </c>
    </row>
    <row r="32" spans="1:6" x14ac:dyDescent="0.35">
      <c r="A32" t="s">
        <v>19</v>
      </c>
      <c r="B32" s="209">
        <v>0.59396240621425012</v>
      </c>
      <c r="C32" s="210">
        <v>242.82220464607531</v>
      </c>
      <c r="D32" s="211">
        <v>2.2318292270433715</v>
      </c>
      <c r="E32" s="213">
        <f t="shared" si="0"/>
        <v>32390.367120051098</v>
      </c>
      <c r="F32" s="214">
        <f t="shared" si="1"/>
        <v>93.779110918240534</v>
      </c>
    </row>
    <row r="33" spans="1:6" x14ac:dyDescent="0.35">
      <c r="A33" t="s">
        <v>28</v>
      </c>
      <c r="B33" s="209">
        <v>0.25398647159917792</v>
      </c>
      <c r="C33" s="210">
        <v>238.6014076629304</v>
      </c>
      <c r="D33" s="211">
        <v>2.4147975059481874</v>
      </c>
      <c r="E33" s="213">
        <f t="shared" si="0"/>
        <v>32628.968527714027</v>
      </c>
      <c r="F33" s="214">
        <f t="shared" si="1"/>
        <v>94.46992827735032</v>
      </c>
    </row>
    <row r="34" spans="1:6" x14ac:dyDescent="0.35">
      <c r="A34" t="s">
        <v>5</v>
      </c>
      <c r="B34" s="209">
        <v>0.45103722890682213</v>
      </c>
      <c r="C34" s="210">
        <v>230.15522199758607</v>
      </c>
      <c r="D34" s="211">
        <v>2.1662231853230964</v>
      </c>
      <c r="E34" s="213">
        <f t="shared" si="0"/>
        <v>32859.123749711616</v>
      </c>
      <c r="F34" s="214">
        <f t="shared" si="1"/>
        <v>95.136291582592477</v>
      </c>
    </row>
    <row r="35" spans="1:6" x14ac:dyDescent="0.35">
      <c r="A35" t="s">
        <v>4</v>
      </c>
      <c r="B35" s="209">
        <v>0.66163914476528318</v>
      </c>
      <c r="C35" s="210">
        <v>218.39012803830968</v>
      </c>
      <c r="D35" s="211">
        <v>2.0158634068562611</v>
      </c>
      <c r="E35" s="213">
        <f t="shared" si="0"/>
        <v>33077.513877749923</v>
      </c>
      <c r="F35" s="214">
        <f t="shared" si="1"/>
        <v>95.768591672457006</v>
      </c>
    </row>
    <row r="36" spans="1:6" x14ac:dyDescent="0.35">
      <c r="A36" t="s">
        <v>38</v>
      </c>
      <c r="B36" s="209">
        <v>0.81742180194984537</v>
      </c>
      <c r="C36" s="210">
        <v>209.11564005645687</v>
      </c>
      <c r="D36" s="211">
        <v>3.4590489095255044</v>
      </c>
      <c r="E36" s="213">
        <f t="shared" si="0"/>
        <v>33286.629517806381</v>
      </c>
      <c r="F36" s="214">
        <f t="shared" si="1"/>
        <v>96.374039543143638</v>
      </c>
    </row>
    <row r="37" spans="1:6" x14ac:dyDescent="0.35">
      <c r="A37" t="s">
        <v>35</v>
      </c>
      <c r="B37" s="209">
        <v>0.34583544003267663</v>
      </c>
      <c r="C37" s="210">
        <v>192.9191544674369</v>
      </c>
      <c r="D37" s="211">
        <v>2.9675367810079614</v>
      </c>
      <c r="E37" s="213">
        <f t="shared" si="0"/>
        <v>33479.548672273821</v>
      </c>
      <c r="F37" s="214">
        <f t="shared" si="1"/>
        <v>96.932594088635526</v>
      </c>
    </row>
    <row r="38" spans="1:6" x14ac:dyDescent="0.35">
      <c r="A38" t="s">
        <v>40</v>
      </c>
      <c r="B38" s="209">
        <v>0.55321145865374566</v>
      </c>
      <c r="C38" s="210">
        <v>174.97314699399499</v>
      </c>
      <c r="D38" s="211">
        <v>2.5167262103778487</v>
      </c>
      <c r="E38" s="213">
        <f t="shared" si="0"/>
        <v>33654.521819267815</v>
      </c>
      <c r="F38" s="214">
        <f t="shared" si="1"/>
        <v>97.439189957056712</v>
      </c>
    </row>
    <row r="39" spans="1:6" x14ac:dyDescent="0.35">
      <c r="A39" t="s">
        <v>14</v>
      </c>
      <c r="B39" s="209">
        <v>0.29046557456756295</v>
      </c>
      <c r="C39" s="210">
        <v>157.20357038089531</v>
      </c>
      <c r="D39" s="211">
        <v>2.5111977145456885</v>
      </c>
      <c r="E39" s="213">
        <f t="shared" si="0"/>
        <v>33811.725389648709</v>
      </c>
      <c r="F39" s="214">
        <f t="shared" si="1"/>
        <v>97.894337964760737</v>
      </c>
    </row>
    <row r="40" spans="1:6" x14ac:dyDescent="0.35">
      <c r="A40" t="s">
        <v>34</v>
      </c>
      <c r="B40" s="209">
        <v>0.25751702580635932</v>
      </c>
      <c r="C40" s="210">
        <v>137.36678030736974</v>
      </c>
      <c r="D40" s="211">
        <v>2.0036066012876796</v>
      </c>
      <c r="E40" s="213">
        <f t="shared" si="0"/>
        <v>33949.092169956079</v>
      </c>
      <c r="F40" s="214">
        <f t="shared" si="1"/>
        <v>98.292052954503831</v>
      </c>
    </row>
    <row r="41" spans="1:6" x14ac:dyDescent="0.35">
      <c r="A41" t="s">
        <v>46</v>
      </c>
      <c r="B41" s="209">
        <v>0.30157488395574467</v>
      </c>
      <c r="C41" s="210">
        <v>126.4454156899682</v>
      </c>
      <c r="D41" s="211">
        <v>0.83344049188870029</v>
      </c>
      <c r="E41" s="213">
        <f t="shared" si="0"/>
        <v>34075.537585646045</v>
      </c>
      <c r="F41" s="214">
        <f t="shared" si="1"/>
        <v>98.658147559703664</v>
      </c>
    </row>
    <row r="42" spans="1:6" x14ac:dyDescent="0.35">
      <c r="A42" t="s">
        <v>8</v>
      </c>
      <c r="B42" s="209">
        <v>0.50674433741246439</v>
      </c>
      <c r="C42" s="210">
        <v>98.389586629590355</v>
      </c>
      <c r="D42" s="211">
        <v>1.84525124110967</v>
      </c>
      <c r="E42" s="213">
        <f t="shared" si="0"/>
        <v>34173.927172275638</v>
      </c>
      <c r="F42" s="214">
        <f t="shared" si="1"/>
        <v>98.943012745810933</v>
      </c>
    </row>
    <row r="43" spans="1:6" x14ac:dyDescent="0.35">
      <c r="A43" t="s">
        <v>24</v>
      </c>
      <c r="B43" s="209">
        <v>0.26773825476435248</v>
      </c>
      <c r="C43" s="210">
        <v>88.776665617545802</v>
      </c>
      <c r="D43" s="211">
        <v>0.86269405302533164</v>
      </c>
      <c r="E43" s="213">
        <f t="shared" si="0"/>
        <v>34262.703837893183</v>
      </c>
      <c r="F43" s="214">
        <f t="shared" si="1"/>
        <v>99.200045855100569</v>
      </c>
    </row>
    <row r="44" spans="1:6" x14ac:dyDescent="0.35">
      <c r="A44" t="s">
        <v>23</v>
      </c>
      <c r="B44" s="209">
        <v>7.002278805933991E-2</v>
      </c>
      <c r="C44" s="210">
        <v>87.677713454411659</v>
      </c>
      <c r="D44" s="211">
        <v>0.40985850173990196</v>
      </c>
      <c r="E44" s="213">
        <f t="shared" si="0"/>
        <v>34350.381551347593</v>
      </c>
      <c r="F44" s="214">
        <f t="shared" si="1"/>
        <v>99.453897192586908</v>
      </c>
    </row>
    <row r="45" spans="1:6" x14ac:dyDescent="0.35">
      <c r="A45" t="s">
        <v>39</v>
      </c>
      <c r="B45" s="209">
        <v>0.32745357647279205</v>
      </c>
      <c r="C45" s="210">
        <v>65.457170814249494</v>
      </c>
      <c r="D45" s="211">
        <v>1.0521072672340477</v>
      </c>
      <c r="E45" s="213">
        <f t="shared" si="0"/>
        <v>34415.83872216184</v>
      </c>
      <c r="F45" s="214">
        <f t="shared" si="1"/>
        <v>99.643413886220912</v>
      </c>
    </row>
    <row r="46" spans="1:6" x14ac:dyDescent="0.35">
      <c r="A46" t="s">
        <v>20</v>
      </c>
      <c r="B46" s="209">
        <v>0.55631818804147448</v>
      </c>
      <c r="C46" s="210">
        <v>57.838991292568522</v>
      </c>
      <c r="D46" s="211">
        <v>2.2641782302557183</v>
      </c>
      <c r="E46" s="213">
        <f t="shared" si="0"/>
        <v>34473.67771345441</v>
      </c>
      <c r="F46" s="214">
        <f t="shared" si="1"/>
        <v>99.810873833794872</v>
      </c>
    </row>
    <row r="47" spans="1:6" x14ac:dyDescent="0.35">
      <c r="A47" t="s">
        <v>6</v>
      </c>
      <c r="B47" s="209">
        <v>2.4206912144763816E-2</v>
      </c>
      <c r="C47" s="210">
        <v>38.448660367649232</v>
      </c>
      <c r="D47" s="211">
        <v>0.17415100125670263</v>
      </c>
      <c r="E47" s="213">
        <f t="shared" si="0"/>
        <v>34512.126373822059</v>
      </c>
      <c r="F47" s="214">
        <f t="shared" si="1"/>
        <v>99.922193386670315</v>
      </c>
    </row>
    <row r="48" spans="1:6" x14ac:dyDescent="0.35">
      <c r="A48" t="s">
        <v>45</v>
      </c>
      <c r="B48" s="209">
        <v>2.326332999141241E-2</v>
      </c>
      <c r="C48" s="210">
        <v>26.873626177939116</v>
      </c>
      <c r="D48" s="211">
        <v>0.16445788581462153</v>
      </c>
      <c r="E48" s="213">
        <f t="shared" si="0"/>
        <v>34539</v>
      </c>
      <c r="F48" s="214">
        <f t="shared" si="1"/>
        <v>100</v>
      </c>
    </row>
  </sheetData>
  <sortState xmlns:xlrd2="http://schemas.microsoft.com/office/spreadsheetml/2017/richdata2" ref="A2:F48">
    <sortCondition descending="1" ref="C2:C4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7E8D-2797-428C-A7F1-1FE1943F7C43}">
  <sheetPr codeName="Sheet6">
    <tabColor theme="8" tint="0.59999389629810485"/>
  </sheetPr>
  <dimension ref="A1:F48"/>
  <sheetViews>
    <sheetView zoomScale="80" zoomScaleNormal="80" workbookViewId="0">
      <selection activeCell="H34" sqref="H34"/>
    </sheetView>
  </sheetViews>
  <sheetFormatPr defaultRowHeight="14.5" x14ac:dyDescent="0.35"/>
  <cols>
    <col min="1" max="1" width="11.26953125" style="217" customWidth="1"/>
    <col min="2" max="2" width="10.1796875" style="217" customWidth="1"/>
    <col min="3" max="3" width="10" style="217" customWidth="1"/>
    <col min="6" max="6" width="20" customWidth="1"/>
  </cols>
  <sheetData>
    <row r="1" spans="1:6" ht="101.5" x14ac:dyDescent="0.35">
      <c r="A1" s="198" t="s">
        <v>72</v>
      </c>
      <c r="B1" s="198" t="s">
        <v>71</v>
      </c>
      <c r="C1" s="198" t="s">
        <v>49</v>
      </c>
      <c r="F1" s="206" t="s">
        <v>47</v>
      </c>
    </row>
    <row r="2" spans="1:6" x14ac:dyDescent="0.35">
      <c r="A2" s="211">
        <v>1.6498303535618499</v>
      </c>
      <c r="B2" s="209">
        <v>0.55364798683223226</v>
      </c>
      <c r="C2" s="210">
        <v>261.58920795644053</v>
      </c>
    </row>
    <row r="3" spans="1:6" x14ac:dyDescent="0.35">
      <c r="A3" s="211">
        <v>2.3982538074329995</v>
      </c>
      <c r="B3" s="209">
        <v>0.71690723780035703</v>
      </c>
      <c r="C3" s="210">
        <v>457.03357586722564</v>
      </c>
    </row>
    <row r="4" spans="1:6" x14ac:dyDescent="0.35">
      <c r="A4" s="211">
        <v>2.4519943096577608</v>
      </c>
      <c r="B4" s="209">
        <v>0.63243322812720104</v>
      </c>
      <c r="C4" s="210">
        <v>795.5484279979413</v>
      </c>
    </row>
    <row r="5" spans="1:6" x14ac:dyDescent="0.35">
      <c r="A5" s="211">
        <v>5.4389211249464431</v>
      </c>
      <c r="B5" s="209">
        <v>1.2258794440920555</v>
      </c>
      <c r="C5" s="210">
        <v>828.34953874526263</v>
      </c>
    </row>
    <row r="6" spans="1:6" x14ac:dyDescent="0.35">
      <c r="A6" s="211">
        <v>2.0158634068562611</v>
      </c>
      <c r="B6" s="209">
        <v>0.66163914476528318</v>
      </c>
      <c r="C6" s="210">
        <v>218.39012803830968</v>
      </c>
    </row>
    <row r="7" spans="1:6" x14ac:dyDescent="0.35">
      <c r="A7" s="211">
        <v>2.1662231853230964</v>
      </c>
      <c r="B7" s="209">
        <v>0.45103722890682213</v>
      </c>
      <c r="C7" s="210">
        <v>230.15522199758607</v>
      </c>
    </row>
    <row r="8" spans="1:6" x14ac:dyDescent="0.35">
      <c r="A8" s="211">
        <v>0.17415100125670263</v>
      </c>
      <c r="B8" s="209">
        <v>2.4206912144763816E-2</v>
      </c>
      <c r="C8" s="210">
        <v>38.448660367649232</v>
      </c>
    </row>
    <row r="9" spans="1:6" x14ac:dyDescent="0.35">
      <c r="A9" s="211">
        <v>16.179416638706957</v>
      </c>
      <c r="B9" s="209">
        <v>4.0800932268195877</v>
      </c>
      <c r="C9" s="210">
        <v>2695.3110754228965</v>
      </c>
      <c r="F9" s="204" t="s">
        <v>7</v>
      </c>
    </row>
    <row r="10" spans="1:6" x14ac:dyDescent="0.35">
      <c r="A10" s="211">
        <v>1.84525124110967</v>
      </c>
      <c r="B10" s="209">
        <v>0.50674433741246439</v>
      </c>
      <c r="C10" s="210">
        <v>98.389586629590355</v>
      </c>
    </row>
    <row r="11" spans="1:6" x14ac:dyDescent="0.35">
      <c r="A11" s="211">
        <v>3.5341766545334199</v>
      </c>
      <c r="B11" s="209">
        <v>1.1341956867475815</v>
      </c>
      <c r="C11" s="210">
        <v>965.9195696712361</v>
      </c>
    </row>
    <row r="12" spans="1:6" x14ac:dyDescent="0.35">
      <c r="A12" s="211">
        <v>3.5846108254584585</v>
      </c>
      <c r="B12" s="209">
        <v>0.84880356674775703</v>
      </c>
      <c r="C12" s="210">
        <v>1198.1690383112807</v>
      </c>
      <c r="F12" t="s">
        <v>10</v>
      </c>
    </row>
    <row r="13" spans="1:6" x14ac:dyDescent="0.35">
      <c r="A13" s="211">
        <v>3.2403593002829636</v>
      </c>
      <c r="B13" s="209">
        <v>0.99568715108778671</v>
      </c>
      <c r="C13" s="210">
        <v>666.31931818375233</v>
      </c>
    </row>
    <row r="14" spans="1:6" x14ac:dyDescent="0.35">
      <c r="A14" s="211">
        <v>2.2748123204616744</v>
      </c>
      <c r="B14" s="209">
        <v>0.34957764969221145</v>
      </c>
      <c r="C14" s="210">
        <v>728.90908718136598</v>
      </c>
    </row>
    <row r="15" spans="1:6" x14ac:dyDescent="0.35">
      <c r="A15" s="211">
        <v>2.7787950374525234</v>
      </c>
      <c r="B15" s="209">
        <v>0.7167938352831823</v>
      </c>
      <c r="C15" s="210">
        <v>713.02772089667076</v>
      </c>
    </row>
    <row r="16" spans="1:6" x14ac:dyDescent="0.35">
      <c r="A16" s="211">
        <v>2.5111977145456885</v>
      </c>
      <c r="B16" s="209">
        <v>0.29046557456756295</v>
      </c>
      <c r="C16" s="210">
        <v>157.20357038089531</v>
      </c>
    </row>
    <row r="17" spans="1:6" x14ac:dyDescent="0.35">
      <c r="A17" s="211">
        <v>4.6604185540680678</v>
      </c>
      <c r="B17" s="209">
        <v>1.2535333468544834</v>
      </c>
      <c r="C17" s="210">
        <v>1065.2379809374584</v>
      </c>
      <c r="F17" t="s">
        <v>15</v>
      </c>
    </row>
    <row r="18" spans="1:6" x14ac:dyDescent="0.35">
      <c r="A18" s="211">
        <v>15.46798788940302</v>
      </c>
      <c r="B18" s="209">
        <v>4.3558827794004786</v>
      </c>
      <c r="C18" s="210">
        <v>3117.2438032063787</v>
      </c>
      <c r="F18" s="204" t="s">
        <v>16</v>
      </c>
    </row>
    <row r="19" spans="1:6" x14ac:dyDescent="0.35">
      <c r="A19" s="211">
        <v>3.2854008785136135</v>
      </c>
      <c r="B19" s="209">
        <v>0.71360522029546625</v>
      </c>
      <c r="C19" s="210">
        <v>613.50454114635772</v>
      </c>
    </row>
    <row r="20" spans="1:6" x14ac:dyDescent="0.35">
      <c r="A20" s="211">
        <v>3.1061339783257682</v>
      </c>
      <c r="B20" s="209">
        <v>0.78581058973902107</v>
      </c>
      <c r="C20" s="210">
        <v>453.45671502757244</v>
      </c>
    </row>
    <row r="21" spans="1:6" x14ac:dyDescent="0.35">
      <c r="A21" s="211">
        <v>2.2318292270433715</v>
      </c>
      <c r="B21" s="209">
        <v>0.59396240621425012</v>
      </c>
      <c r="C21" s="210">
        <v>242.82220464607531</v>
      </c>
    </row>
    <row r="22" spans="1:6" x14ac:dyDescent="0.35">
      <c r="A22" s="211">
        <v>2.2641782302557183</v>
      </c>
      <c r="B22" s="209">
        <v>0.55631818804147448</v>
      </c>
      <c r="C22" s="210">
        <v>57.838991292568522</v>
      </c>
    </row>
    <row r="23" spans="1:6" x14ac:dyDescent="0.35">
      <c r="A23" s="211">
        <v>3.0212672999558512</v>
      </c>
      <c r="B23" s="209">
        <v>0.70808637965392218</v>
      </c>
      <c r="C23" s="210">
        <v>820.79362453341184</v>
      </c>
    </row>
    <row r="24" spans="1:6" x14ac:dyDescent="0.35">
      <c r="A24" s="211">
        <v>2.7952966175355085</v>
      </c>
      <c r="B24" s="209">
        <v>0.60244240339316701</v>
      </c>
      <c r="C24" s="210">
        <v>463.6118942821517</v>
      </c>
    </row>
    <row r="25" spans="1:6" x14ac:dyDescent="0.35">
      <c r="A25" s="211">
        <v>0.40985850173990196</v>
      </c>
      <c r="B25" s="209">
        <v>7.002278805933991E-2</v>
      </c>
      <c r="C25" s="210">
        <v>87.677713454411659</v>
      </c>
    </row>
    <row r="26" spans="1:6" x14ac:dyDescent="0.35">
      <c r="A26" s="211">
        <v>0.86269405302533164</v>
      </c>
      <c r="B26" s="209">
        <v>0.26773825476435248</v>
      </c>
      <c r="C26" s="210">
        <v>88.776665617545802</v>
      </c>
    </row>
    <row r="27" spans="1:6" x14ac:dyDescent="0.35">
      <c r="A27" s="211">
        <v>2.5449336746901428</v>
      </c>
      <c r="B27" s="209">
        <v>0.6344921323159578</v>
      </c>
      <c r="C27" s="210">
        <v>781.79531879936178</v>
      </c>
    </row>
    <row r="28" spans="1:6" x14ac:dyDescent="0.35">
      <c r="A28" s="211">
        <v>10.383409926616974</v>
      </c>
      <c r="B28" s="209">
        <v>2.8230771659957621</v>
      </c>
      <c r="C28" s="210">
        <v>1942.6003572135646</v>
      </c>
      <c r="F28" t="s">
        <v>26</v>
      </c>
    </row>
    <row r="29" spans="1:6" x14ac:dyDescent="0.35">
      <c r="A29" s="211">
        <v>5.3691996993426292</v>
      </c>
      <c r="B29" s="209">
        <v>1.3686117680545147</v>
      </c>
      <c r="C29" s="210">
        <v>1241.1037619124775</v>
      </c>
      <c r="F29" s="204" t="s">
        <v>27</v>
      </c>
    </row>
    <row r="30" spans="1:6" x14ac:dyDescent="0.35">
      <c r="A30" s="211">
        <v>2.4147975059481874</v>
      </c>
      <c r="B30" s="209">
        <v>0.25398647159917792</v>
      </c>
      <c r="C30" s="210">
        <v>238.6014076629304</v>
      </c>
    </row>
    <row r="31" spans="1:6" x14ac:dyDescent="0.35">
      <c r="A31" s="211">
        <v>4.31694816900339</v>
      </c>
      <c r="B31" s="209">
        <v>1.1524803889533795</v>
      </c>
      <c r="C31" s="210">
        <v>3828.0000000000005</v>
      </c>
      <c r="F31" t="s">
        <v>29</v>
      </c>
    </row>
    <row r="32" spans="1:6" x14ac:dyDescent="0.35">
      <c r="A32" s="211">
        <v>3.4638981247225629</v>
      </c>
      <c r="B32" s="209">
        <v>0.88120498319198903</v>
      </c>
      <c r="C32" s="210">
        <v>1496.4559214669669</v>
      </c>
      <c r="F32" s="204" t="s">
        <v>30</v>
      </c>
    </row>
    <row r="33" spans="1:6" x14ac:dyDescent="0.35">
      <c r="A33" s="211">
        <v>2.7884913550638095</v>
      </c>
      <c r="B33" s="209">
        <v>0.84641678173478296</v>
      </c>
      <c r="C33" s="210">
        <v>555.17399365312383</v>
      </c>
    </row>
    <row r="34" spans="1:6" x14ac:dyDescent="0.35">
      <c r="A34" s="211">
        <v>2.8788951822017759</v>
      </c>
      <c r="B34" s="209">
        <v>0.91973195580926681</v>
      </c>
      <c r="C34" s="210">
        <v>724.50688800638477</v>
      </c>
    </row>
    <row r="35" spans="1:6" x14ac:dyDescent="0.35">
      <c r="A35" s="211">
        <v>3.7490151091542794</v>
      </c>
      <c r="B35" s="209">
        <v>0.93874613386729167</v>
      </c>
      <c r="C35" s="210">
        <v>390.735790097429</v>
      </c>
    </row>
    <row r="36" spans="1:6" x14ac:dyDescent="0.35">
      <c r="A36" s="211">
        <v>2.0036066012876796</v>
      </c>
      <c r="B36" s="209">
        <v>0.25751702580635932</v>
      </c>
      <c r="C36" s="210">
        <v>137.36678030736974</v>
      </c>
    </row>
    <row r="37" spans="1:6" x14ac:dyDescent="0.35">
      <c r="A37" s="211">
        <v>2.9675367810079614</v>
      </c>
      <c r="B37" s="209">
        <v>0.34583544003267663</v>
      </c>
      <c r="C37" s="210">
        <v>192.9191544674369</v>
      </c>
    </row>
    <row r="38" spans="1:6" x14ac:dyDescent="0.35">
      <c r="A38" s="211">
        <v>4.5930355296527097</v>
      </c>
      <c r="B38" s="209">
        <v>1.4542122632327779</v>
      </c>
      <c r="C38" s="210">
        <v>306.85988463793251</v>
      </c>
    </row>
    <row r="39" spans="1:6" x14ac:dyDescent="0.35">
      <c r="A39" s="211">
        <v>14.056913123516496</v>
      </c>
      <c r="B39" s="209">
        <v>3.5994996776718713</v>
      </c>
      <c r="C39" s="210">
        <v>2179.8709931222647</v>
      </c>
      <c r="F39" t="s">
        <v>37</v>
      </c>
    </row>
    <row r="40" spans="1:6" x14ac:dyDescent="0.35">
      <c r="A40" s="211">
        <v>3.4590489095255044</v>
      </c>
      <c r="B40" s="209">
        <v>0.81742180194984537</v>
      </c>
      <c r="C40" s="210">
        <v>209.11564005645687</v>
      </c>
    </row>
    <row r="41" spans="1:6" x14ac:dyDescent="0.35">
      <c r="A41" s="211">
        <v>1.0521072672340477</v>
      </c>
      <c r="B41" s="209">
        <v>0.32745357647279205</v>
      </c>
      <c r="C41" s="210">
        <v>65.457170814249494</v>
      </c>
    </row>
    <row r="42" spans="1:6" x14ac:dyDescent="0.35">
      <c r="A42" s="211">
        <v>2.5167262103778487</v>
      </c>
      <c r="B42" s="209">
        <v>0.55321145865374566</v>
      </c>
      <c r="C42" s="210">
        <v>174.97314699399499</v>
      </c>
    </row>
    <row r="43" spans="1:6" x14ac:dyDescent="0.35">
      <c r="A43" s="211">
        <v>3.389482404206289</v>
      </c>
      <c r="B43" s="209">
        <v>0.99345155517409445</v>
      </c>
      <c r="C43" s="210">
        <v>708.9615561390699</v>
      </c>
    </row>
    <row r="44" spans="1:6" x14ac:dyDescent="0.35">
      <c r="A44" s="211">
        <v>3.0974368733212043</v>
      </c>
      <c r="B44" s="209">
        <v>1.0115271688931196</v>
      </c>
      <c r="C44" s="210">
        <v>665.2256690715385</v>
      </c>
    </row>
    <row r="45" spans="1:6" x14ac:dyDescent="0.35">
      <c r="A45" s="211">
        <v>3.9531838472384049</v>
      </c>
      <c r="B45" s="209">
        <v>1.1709687028586735</v>
      </c>
      <c r="C45" s="210">
        <v>1048.2966669719842</v>
      </c>
      <c r="F45" t="s">
        <v>43</v>
      </c>
    </row>
    <row r="46" spans="1:6" x14ac:dyDescent="0.35">
      <c r="A46" s="211">
        <v>4.5814925249835072</v>
      </c>
      <c r="B46" s="209">
        <v>0.97539426545824404</v>
      </c>
      <c r="C46" s="210">
        <v>433.93299494551513</v>
      </c>
    </row>
    <row r="47" spans="1:6" x14ac:dyDescent="0.35">
      <c r="A47" s="211">
        <v>0.16445788581462153</v>
      </c>
      <c r="B47" s="209">
        <v>2.326332999141241E-2</v>
      </c>
      <c r="C47" s="210">
        <v>26.873626177939116</v>
      </c>
    </row>
    <row r="48" spans="1:6" x14ac:dyDescent="0.35">
      <c r="A48" s="211">
        <v>0.83344049188870029</v>
      </c>
      <c r="B48" s="209">
        <v>0.30157488395574467</v>
      </c>
      <c r="C48" s="210">
        <v>126.4454156899682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A937-6518-4A25-B342-24E0EC849E68}">
  <sheetPr codeName="Sheet7">
    <tabColor rgb="FF7030A0"/>
  </sheetPr>
  <dimension ref="A1:L52"/>
  <sheetViews>
    <sheetView topLeftCell="A2" zoomScale="120" zoomScaleNormal="120" workbookViewId="0">
      <selection activeCell="A13" sqref="A13"/>
    </sheetView>
  </sheetViews>
  <sheetFormatPr defaultRowHeight="14.5" x14ac:dyDescent="0.35"/>
  <cols>
    <col min="1" max="1" width="17.54296875" bestFit="1" customWidth="1"/>
    <col min="2" max="11" width="9.1796875" style="10"/>
    <col min="12" max="12" width="16.54296875" style="224" customWidth="1"/>
  </cols>
  <sheetData>
    <row r="1" spans="1:12" ht="15" customHeight="1" x14ac:dyDescent="0.35">
      <c r="A1" s="267" t="s">
        <v>73</v>
      </c>
      <c r="B1" s="268" t="s">
        <v>74</v>
      </c>
      <c r="C1" s="268"/>
      <c r="D1" s="268"/>
      <c r="E1" s="268"/>
      <c r="F1" s="268" t="s">
        <v>75</v>
      </c>
      <c r="G1" s="268"/>
      <c r="H1" s="268"/>
      <c r="I1" s="268" t="s">
        <v>57</v>
      </c>
      <c r="J1" s="265" t="s">
        <v>58</v>
      </c>
      <c r="K1" s="265" t="s">
        <v>59</v>
      </c>
      <c r="L1" s="266" t="s">
        <v>76</v>
      </c>
    </row>
    <row r="2" spans="1:12" x14ac:dyDescent="0.35">
      <c r="A2" s="267"/>
      <c r="B2" s="268"/>
      <c r="C2" s="268"/>
      <c r="D2" s="268"/>
      <c r="E2" s="268"/>
      <c r="F2" s="268"/>
      <c r="G2" s="268"/>
      <c r="H2" s="268"/>
      <c r="I2" s="268"/>
      <c r="J2" s="265"/>
      <c r="K2" s="265"/>
      <c r="L2" s="266"/>
    </row>
    <row r="3" spans="1:12" x14ac:dyDescent="0.35">
      <c r="A3" s="267"/>
      <c r="B3" s="268"/>
      <c r="C3" s="268"/>
      <c r="D3" s="268"/>
      <c r="E3" s="268"/>
      <c r="F3" s="268"/>
      <c r="G3" s="268"/>
      <c r="H3" s="268"/>
      <c r="I3" s="268"/>
      <c r="J3" s="265"/>
      <c r="K3" s="265"/>
      <c r="L3" s="266"/>
    </row>
    <row r="4" spans="1:12" x14ac:dyDescent="0.35">
      <c r="A4" s="267"/>
      <c r="B4" s="268"/>
      <c r="C4" s="268"/>
      <c r="D4" s="268"/>
      <c r="E4" s="268"/>
      <c r="F4" s="268"/>
      <c r="G4" s="268"/>
      <c r="H4" s="268"/>
      <c r="I4" s="268"/>
      <c r="J4" s="265"/>
      <c r="K4" s="265"/>
      <c r="L4" s="266"/>
    </row>
    <row r="5" spans="1:12" x14ac:dyDescent="0.35">
      <c r="A5" s="267"/>
      <c r="B5" s="219" t="s">
        <v>52</v>
      </c>
      <c r="C5" s="219" t="s">
        <v>53</v>
      </c>
      <c r="D5" s="219" t="s">
        <v>54</v>
      </c>
      <c r="E5" s="198" t="s">
        <v>295</v>
      </c>
      <c r="F5" s="219" t="s">
        <v>52</v>
      </c>
      <c r="G5" s="219" t="s">
        <v>53</v>
      </c>
      <c r="H5" s="219" t="s">
        <v>54</v>
      </c>
      <c r="I5" s="268"/>
      <c r="J5" s="265"/>
      <c r="K5" s="265"/>
      <c r="L5" s="266"/>
    </row>
    <row r="6" spans="1:12" x14ac:dyDescent="0.35">
      <c r="A6" s="84" t="s">
        <v>0</v>
      </c>
      <c r="B6" s="220">
        <v>20.551760000000002</v>
      </c>
      <c r="C6" s="220">
        <v>9.4890160134000006</v>
      </c>
      <c r="D6" s="220">
        <v>18.813880000000001</v>
      </c>
      <c r="E6" s="211">
        <v>1.6498303535618499</v>
      </c>
      <c r="F6" s="210">
        <v>1970</v>
      </c>
      <c r="G6" s="182">
        <v>568</v>
      </c>
      <c r="H6" s="182">
        <v>339</v>
      </c>
      <c r="I6" s="19">
        <v>304283.3640897756</v>
      </c>
      <c r="J6" s="208">
        <f t="shared" ref="J6:J52" si="0">F6+G6+H6</f>
        <v>2877</v>
      </c>
      <c r="K6" s="208">
        <f t="shared" ref="K6:K52" si="1">J6/I6*1000</f>
        <v>9.4550026045826527</v>
      </c>
      <c r="L6" s="221" t="s">
        <v>60</v>
      </c>
    </row>
    <row r="7" spans="1:12" x14ac:dyDescent="0.35">
      <c r="A7" s="84" t="s">
        <v>1</v>
      </c>
      <c r="B7" s="220">
        <v>21.987459999999999</v>
      </c>
      <c r="C7" s="220">
        <v>8.7317318159999999</v>
      </c>
      <c r="D7" s="220">
        <v>19.091980000000003</v>
      </c>
      <c r="E7" s="211">
        <v>2.3982538074329995</v>
      </c>
      <c r="F7" s="210">
        <v>2603</v>
      </c>
      <c r="G7" s="182">
        <v>409</v>
      </c>
      <c r="H7" s="182">
        <v>582</v>
      </c>
      <c r="I7" s="19">
        <v>378384.13580246916</v>
      </c>
      <c r="J7" s="208">
        <f t="shared" si="0"/>
        <v>3594</v>
      </c>
      <c r="K7" s="208">
        <f t="shared" si="1"/>
        <v>9.4982840450694912</v>
      </c>
      <c r="L7" s="221" t="s">
        <v>60</v>
      </c>
    </row>
    <row r="8" spans="1:12" x14ac:dyDescent="0.35">
      <c r="A8" s="84" t="s">
        <v>2</v>
      </c>
      <c r="B8" s="220">
        <v>21.556750000000001</v>
      </c>
      <c r="C8" s="220">
        <v>11.5094040057</v>
      </c>
      <c r="D8" s="220">
        <v>19.008550000000003</v>
      </c>
      <c r="E8" s="211">
        <v>2.4519943096577608</v>
      </c>
      <c r="F8" s="210">
        <v>3716</v>
      </c>
      <c r="G8" s="182">
        <v>1353</v>
      </c>
      <c r="H8" s="182">
        <v>413</v>
      </c>
      <c r="I8" s="19">
        <v>709476.64197530865</v>
      </c>
      <c r="J8" s="208">
        <f t="shared" si="0"/>
        <v>5482</v>
      </c>
      <c r="K8" s="208">
        <f t="shared" si="1"/>
        <v>7.7268223866216941</v>
      </c>
      <c r="L8" s="221" t="s">
        <v>60</v>
      </c>
    </row>
    <row r="9" spans="1:12" x14ac:dyDescent="0.35">
      <c r="A9" s="223" t="s">
        <v>3</v>
      </c>
      <c r="B9" s="239">
        <v>32.180930000000004</v>
      </c>
      <c r="C9" s="240">
        <v>9.6027049896000012</v>
      </c>
      <c r="D9" s="240">
        <v>21.066490000000002</v>
      </c>
      <c r="E9" s="241">
        <v>5.4389211249464431</v>
      </c>
      <c r="F9" s="242">
        <v>2421</v>
      </c>
      <c r="G9" s="243">
        <v>550</v>
      </c>
      <c r="H9" s="243">
        <v>281</v>
      </c>
      <c r="I9" s="239">
        <v>584223.13980582519</v>
      </c>
      <c r="J9" s="239">
        <f t="shared" si="0"/>
        <v>3252</v>
      </c>
      <c r="K9" s="239">
        <f t="shared" si="1"/>
        <v>5.5663663049718437</v>
      </c>
      <c r="L9" s="244" t="s">
        <v>62</v>
      </c>
    </row>
    <row r="10" spans="1:12" x14ac:dyDescent="0.35">
      <c r="A10" s="84" t="s">
        <v>4</v>
      </c>
      <c r="B10" s="19">
        <v>22.992450000000002</v>
      </c>
      <c r="C10" s="220">
        <v>8.7124624980000007</v>
      </c>
      <c r="D10" s="220">
        <v>19.286650000000002</v>
      </c>
      <c r="E10" s="211">
        <v>2.0158634068562611</v>
      </c>
      <c r="F10" s="210">
        <v>1268</v>
      </c>
      <c r="G10" s="182">
        <v>186</v>
      </c>
      <c r="H10" s="182">
        <v>291</v>
      </c>
      <c r="I10" s="19">
        <v>375460.22843450477</v>
      </c>
      <c r="J10" s="208">
        <f t="shared" si="0"/>
        <v>1745</v>
      </c>
      <c r="K10" s="208">
        <f t="shared" si="1"/>
        <v>4.6476294101131339</v>
      </c>
      <c r="L10" s="221" t="s">
        <v>60</v>
      </c>
    </row>
    <row r="11" spans="1:12" x14ac:dyDescent="0.35">
      <c r="A11" s="84" t="s">
        <v>5</v>
      </c>
      <c r="B11" s="220">
        <v>21.843890000000002</v>
      </c>
      <c r="C11" s="220">
        <v>8.7548549976000007</v>
      </c>
      <c r="D11" s="220">
        <v>19.064170000000001</v>
      </c>
      <c r="E11" s="211">
        <v>2.1662231853230964</v>
      </c>
      <c r="F11" s="210">
        <v>1850.5</v>
      </c>
      <c r="G11" s="182">
        <v>427</v>
      </c>
      <c r="H11" s="182">
        <v>0</v>
      </c>
      <c r="I11" s="19">
        <v>192705.04559270517</v>
      </c>
      <c r="J11" s="208">
        <f t="shared" si="0"/>
        <v>2277.5</v>
      </c>
      <c r="K11" s="208">
        <f t="shared" si="1"/>
        <v>11.818580011722405</v>
      </c>
      <c r="L11" s="221" t="s">
        <v>60</v>
      </c>
    </row>
    <row r="12" spans="1:12" x14ac:dyDescent="0.35">
      <c r="A12" s="84" t="s">
        <v>6</v>
      </c>
      <c r="B12" s="220">
        <v>17.967500000000001</v>
      </c>
      <c r="C12" s="220">
        <v>10.5680978214</v>
      </c>
      <c r="D12" s="220">
        <v>18.313300000000002</v>
      </c>
      <c r="E12" s="211">
        <v>0.17415100125670263</v>
      </c>
      <c r="F12" s="210">
        <v>2149</v>
      </c>
      <c r="G12" s="182">
        <v>1285</v>
      </c>
      <c r="H12" s="182">
        <v>299</v>
      </c>
      <c r="I12" s="19">
        <v>250994.62206896552</v>
      </c>
      <c r="J12" s="208">
        <f t="shared" si="0"/>
        <v>3733</v>
      </c>
      <c r="K12" s="208">
        <f t="shared" si="1"/>
        <v>14.872828625683811</v>
      </c>
      <c r="L12" s="221" t="s">
        <v>60</v>
      </c>
    </row>
    <row r="13" spans="1:12" x14ac:dyDescent="0.35">
      <c r="A13" s="245" t="s">
        <v>7</v>
      </c>
      <c r="B13" s="240">
        <v>46.107219999999998</v>
      </c>
      <c r="C13" s="240">
        <v>8.9851233477000001</v>
      </c>
      <c r="D13" s="240">
        <v>23.764060000000001</v>
      </c>
      <c r="E13" s="241">
        <v>16.179416638706957</v>
      </c>
      <c r="F13" s="242">
        <v>3823</v>
      </c>
      <c r="G13" s="243">
        <v>983</v>
      </c>
      <c r="H13" s="243">
        <v>55</v>
      </c>
      <c r="I13" s="239">
        <v>334116.21291866031</v>
      </c>
      <c r="J13" s="239">
        <f t="shared" si="0"/>
        <v>4861</v>
      </c>
      <c r="K13" s="239">
        <f t="shared" si="1"/>
        <v>14.548830053881275</v>
      </c>
      <c r="L13" s="244" t="s">
        <v>61</v>
      </c>
    </row>
    <row r="14" spans="1:12" x14ac:dyDescent="0.35">
      <c r="A14" s="84" t="s">
        <v>8</v>
      </c>
      <c r="B14" s="220">
        <v>21.126040000000003</v>
      </c>
      <c r="C14" s="220">
        <v>8.9880137454</v>
      </c>
      <c r="D14" s="220">
        <v>18.925120000000003</v>
      </c>
      <c r="E14" s="211">
        <v>1.84525124110967</v>
      </c>
      <c r="F14" s="210">
        <v>688</v>
      </c>
      <c r="G14" s="210">
        <v>346</v>
      </c>
      <c r="H14" s="182">
        <v>817</v>
      </c>
      <c r="I14" s="19">
        <v>372577.37205081672</v>
      </c>
      <c r="J14" s="208">
        <f t="shared" si="0"/>
        <v>1851</v>
      </c>
      <c r="K14" s="208">
        <f t="shared" si="1"/>
        <v>4.9680955926317978</v>
      </c>
      <c r="L14" s="221" t="s">
        <v>60</v>
      </c>
    </row>
    <row r="15" spans="1:12" x14ac:dyDescent="0.35">
      <c r="A15" s="84" t="s">
        <v>9</v>
      </c>
      <c r="B15" s="19">
        <v>24.571719999999999</v>
      </c>
      <c r="C15" s="220">
        <v>11.286843382800001</v>
      </c>
      <c r="D15" s="220">
        <v>19.592560000000002</v>
      </c>
      <c r="E15" s="211">
        <v>3.5341766545334199</v>
      </c>
      <c r="F15" s="210">
        <v>7645</v>
      </c>
      <c r="G15" s="210">
        <v>1759</v>
      </c>
      <c r="H15" s="182">
        <v>436</v>
      </c>
      <c r="I15" s="19">
        <v>503446.17702448217</v>
      </c>
      <c r="J15" s="208">
        <f t="shared" si="0"/>
        <v>9840</v>
      </c>
      <c r="K15" s="208">
        <f t="shared" si="1"/>
        <v>19.545286962267443</v>
      </c>
      <c r="L15" s="221" t="s">
        <v>62</v>
      </c>
    </row>
    <row r="16" spans="1:12" x14ac:dyDescent="0.35">
      <c r="A16" s="84" t="s">
        <v>10</v>
      </c>
      <c r="B16" s="19">
        <v>23.56673</v>
      </c>
      <c r="C16" s="220">
        <v>10.637467366200001</v>
      </c>
      <c r="D16" s="220">
        <v>19.39789</v>
      </c>
      <c r="E16" s="211">
        <v>3.5846108254584585</v>
      </c>
      <c r="F16" s="210">
        <v>3525</v>
      </c>
      <c r="G16" s="210">
        <v>1378</v>
      </c>
      <c r="H16" s="182">
        <v>329</v>
      </c>
      <c r="I16" s="19">
        <v>1946604.5594306048</v>
      </c>
      <c r="J16" s="208">
        <f t="shared" si="0"/>
        <v>5232</v>
      </c>
      <c r="K16" s="208">
        <f t="shared" si="1"/>
        <v>2.6877569841562461</v>
      </c>
      <c r="L16" s="221" t="s">
        <v>62</v>
      </c>
    </row>
    <row r="17" spans="1:12" x14ac:dyDescent="0.35">
      <c r="A17" s="84" t="s">
        <v>11</v>
      </c>
      <c r="B17" s="19">
        <v>22.848880000000001</v>
      </c>
      <c r="C17" s="220">
        <v>9.5275546494000007</v>
      </c>
      <c r="D17" s="220">
        <v>19.258840000000003</v>
      </c>
      <c r="E17" s="211">
        <v>3.2403593002829636</v>
      </c>
      <c r="F17" s="210">
        <v>2332.5</v>
      </c>
      <c r="G17" s="210">
        <v>605</v>
      </c>
      <c r="H17" s="182">
        <v>180</v>
      </c>
      <c r="I17" s="19">
        <v>943905.4416243654</v>
      </c>
      <c r="J17" s="208">
        <f t="shared" si="0"/>
        <v>3117.5</v>
      </c>
      <c r="K17" s="208">
        <f t="shared" si="1"/>
        <v>3.302767271513023</v>
      </c>
      <c r="L17" s="221" t="s">
        <v>62</v>
      </c>
    </row>
    <row r="18" spans="1:12" x14ac:dyDescent="0.35">
      <c r="A18" s="84" t="s">
        <v>12</v>
      </c>
      <c r="B18" s="220">
        <v>19.546770000000002</v>
      </c>
      <c r="C18" s="220">
        <v>21.673005784800001</v>
      </c>
      <c r="D18" s="220">
        <v>18.619210000000002</v>
      </c>
      <c r="E18" s="211">
        <v>2.2748123204616744</v>
      </c>
      <c r="F18" s="210">
        <v>5809</v>
      </c>
      <c r="G18" s="210">
        <v>2580</v>
      </c>
      <c r="H18" s="182">
        <v>1045</v>
      </c>
      <c r="I18" s="19">
        <v>472652.90628707001</v>
      </c>
      <c r="J18" s="208">
        <f t="shared" si="0"/>
        <v>9434</v>
      </c>
      <c r="K18" s="208">
        <f t="shared" si="1"/>
        <v>19.959678390870138</v>
      </c>
      <c r="L18" s="221" t="s">
        <v>60</v>
      </c>
    </row>
    <row r="19" spans="1:12" x14ac:dyDescent="0.35">
      <c r="A19" s="84" t="s">
        <v>13</v>
      </c>
      <c r="B19" s="220">
        <v>21.26961</v>
      </c>
      <c r="C19" s="220">
        <v>14.025976936500001</v>
      </c>
      <c r="D19" s="220">
        <v>18.952930000000002</v>
      </c>
      <c r="E19" s="211">
        <v>2.7787950374525234</v>
      </c>
      <c r="F19" s="210">
        <v>6695.5</v>
      </c>
      <c r="G19" s="210">
        <v>4588.75</v>
      </c>
      <c r="H19" s="182">
        <v>3168</v>
      </c>
      <c r="I19" s="19">
        <v>409923.95893451723</v>
      </c>
      <c r="J19" s="208">
        <f t="shared" si="0"/>
        <v>14452.25</v>
      </c>
      <c r="K19" s="208">
        <f t="shared" si="1"/>
        <v>35.255929020505626</v>
      </c>
      <c r="L19" s="221" t="s">
        <v>62</v>
      </c>
    </row>
    <row r="20" spans="1:12" x14ac:dyDescent="0.35">
      <c r="A20" s="84" t="s">
        <v>14</v>
      </c>
      <c r="B20" s="19">
        <v>22.705310000000001</v>
      </c>
      <c r="C20" s="220">
        <v>8.5284405111000012</v>
      </c>
      <c r="D20" s="220">
        <v>19.231030000000001</v>
      </c>
      <c r="E20" s="211">
        <v>2.5111977145456885</v>
      </c>
      <c r="F20" s="210">
        <v>2496.5</v>
      </c>
      <c r="G20" s="210">
        <v>437</v>
      </c>
      <c r="H20" s="182">
        <v>381</v>
      </c>
      <c r="I20" s="19">
        <v>106722.22500000002</v>
      </c>
      <c r="J20" s="208">
        <f t="shared" si="0"/>
        <v>3314.5</v>
      </c>
      <c r="K20" s="208">
        <f t="shared" si="1"/>
        <v>31.057261034428389</v>
      </c>
      <c r="L20" s="221" t="s">
        <v>62</v>
      </c>
    </row>
    <row r="21" spans="1:12" x14ac:dyDescent="0.35">
      <c r="A21" s="84" t="s">
        <v>15</v>
      </c>
      <c r="B21" s="19">
        <v>26.725270000000002</v>
      </c>
      <c r="C21" s="220">
        <v>9.3897790257000011</v>
      </c>
      <c r="D21" s="220">
        <v>20.009710000000002</v>
      </c>
      <c r="E21" s="211">
        <v>4.6604185540680678</v>
      </c>
      <c r="F21" s="210">
        <v>6538</v>
      </c>
      <c r="G21" s="210">
        <v>885</v>
      </c>
      <c r="H21" s="182">
        <v>29</v>
      </c>
      <c r="I21" s="19">
        <v>491805.58862876252</v>
      </c>
      <c r="J21" s="208">
        <f t="shared" si="0"/>
        <v>7452</v>
      </c>
      <c r="K21" s="208">
        <f t="shared" si="1"/>
        <v>15.152328831352733</v>
      </c>
      <c r="L21" s="221" t="s">
        <v>62</v>
      </c>
    </row>
    <row r="22" spans="1:12" x14ac:dyDescent="0.35">
      <c r="A22" s="222" t="s">
        <v>16</v>
      </c>
      <c r="B22" s="220">
        <v>43.09225</v>
      </c>
      <c r="C22" s="220">
        <v>13.302414045600001</v>
      </c>
      <c r="D22" s="220">
        <v>23.180050000000001</v>
      </c>
      <c r="E22" s="211">
        <v>15.46798788940302</v>
      </c>
      <c r="F22" s="210">
        <v>5277</v>
      </c>
      <c r="G22" s="210">
        <v>4025</v>
      </c>
      <c r="H22" s="182">
        <v>390</v>
      </c>
      <c r="I22" s="19">
        <v>163831.4367816092</v>
      </c>
      <c r="J22" s="208">
        <f t="shared" si="0"/>
        <v>9692</v>
      </c>
      <c r="K22" s="208">
        <f t="shared" si="1"/>
        <v>59.158365393081688</v>
      </c>
      <c r="L22" s="221" t="s">
        <v>61</v>
      </c>
    </row>
    <row r="23" spans="1:12" x14ac:dyDescent="0.35">
      <c r="A23" s="84" t="s">
        <v>17</v>
      </c>
      <c r="B23" s="19">
        <v>26.15099</v>
      </c>
      <c r="C23" s="220">
        <v>9.4581851046000001</v>
      </c>
      <c r="D23" s="220">
        <v>19.898470000000003</v>
      </c>
      <c r="E23" s="211">
        <v>3.2854008785136135</v>
      </c>
      <c r="F23" s="210">
        <v>2972</v>
      </c>
      <c r="G23" s="210">
        <v>500</v>
      </c>
      <c r="H23" s="182">
        <v>387</v>
      </c>
      <c r="I23" s="19">
        <v>249418.89208633095</v>
      </c>
      <c r="J23" s="208">
        <f t="shared" si="0"/>
        <v>3859</v>
      </c>
      <c r="K23" s="208">
        <f t="shared" si="1"/>
        <v>15.471963521769997</v>
      </c>
      <c r="L23" s="221" t="s">
        <v>62</v>
      </c>
    </row>
    <row r="24" spans="1:12" x14ac:dyDescent="0.35">
      <c r="A24" s="84" t="s">
        <v>18</v>
      </c>
      <c r="B24" s="19">
        <v>23.997440000000001</v>
      </c>
      <c r="C24" s="220">
        <v>9.8117770899000014</v>
      </c>
      <c r="D24" s="220">
        <v>19.48132</v>
      </c>
      <c r="E24" s="211">
        <v>3.1061339783257682</v>
      </c>
      <c r="F24" s="210">
        <v>2833</v>
      </c>
      <c r="G24" s="210">
        <v>1026.25</v>
      </c>
      <c r="H24" s="182">
        <v>1127</v>
      </c>
      <c r="I24" s="19">
        <v>256290.08702290076</v>
      </c>
      <c r="J24" s="208">
        <f t="shared" si="0"/>
        <v>4986.25</v>
      </c>
      <c r="K24" s="208">
        <f t="shared" si="1"/>
        <v>19.455493023241491</v>
      </c>
      <c r="L24" s="221" t="s">
        <v>62</v>
      </c>
    </row>
    <row r="25" spans="1:12" x14ac:dyDescent="0.35">
      <c r="A25" s="84" t="s">
        <v>19</v>
      </c>
      <c r="B25" s="220">
        <v>20.838900000000002</v>
      </c>
      <c r="C25" s="220">
        <v>9.221172493200001</v>
      </c>
      <c r="D25" s="220">
        <v>18.869500000000002</v>
      </c>
      <c r="E25" s="211">
        <v>2.2318292270433715</v>
      </c>
      <c r="F25" s="210">
        <v>1182</v>
      </c>
      <c r="G25" s="210">
        <v>231.25</v>
      </c>
      <c r="H25" s="182">
        <v>375</v>
      </c>
      <c r="I25" s="19">
        <v>502011.7818181818</v>
      </c>
      <c r="J25" s="208">
        <f t="shared" si="0"/>
        <v>1788.25</v>
      </c>
      <c r="K25" s="208">
        <f t="shared" si="1"/>
        <v>3.5621673928116429</v>
      </c>
      <c r="L25" s="221" t="s">
        <v>60</v>
      </c>
    </row>
    <row r="26" spans="1:12" x14ac:dyDescent="0.35">
      <c r="A26" s="84" t="s">
        <v>20</v>
      </c>
      <c r="B26" s="220">
        <v>21.700320000000001</v>
      </c>
      <c r="C26" s="220">
        <v>8.9070826097999998</v>
      </c>
      <c r="D26" s="220">
        <v>19.036360000000002</v>
      </c>
      <c r="E26" s="211">
        <v>2.2641782302557183</v>
      </c>
      <c r="F26" s="210">
        <v>749</v>
      </c>
      <c r="G26" s="210">
        <v>211</v>
      </c>
      <c r="H26" s="182">
        <v>450</v>
      </c>
      <c r="I26" s="19">
        <v>351922.53643410857</v>
      </c>
      <c r="J26" s="208">
        <f t="shared" si="0"/>
        <v>1410</v>
      </c>
      <c r="K26" s="208">
        <f t="shared" si="1"/>
        <v>4.0065635303921443</v>
      </c>
      <c r="L26" s="221" t="s">
        <v>60</v>
      </c>
    </row>
    <row r="27" spans="1:12" x14ac:dyDescent="0.35">
      <c r="A27" s="84" t="s">
        <v>21</v>
      </c>
      <c r="B27" s="19">
        <v>23.279590000000002</v>
      </c>
      <c r="C27" s="220">
        <v>13.389125976600001</v>
      </c>
      <c r="D27" s="220">
        <v>19.342270000000003</v>
      </c>
      <c r="E27" s="211">
        <v>3.0212672999558512</v>
      </c>
      <c r="F27" s="210">
        <v>4932</v>
      </c>
      <c r="G27" s="210">
        <v>2811</v>
      </c>
      <c r="H27" s="182">
        <v>40</v>
      </c>
      <c r="I27" s="19">
        <v>697033.42204724415</v>
      </c>
      <c r="J27" s="208">
        <f t="shared" si="0"/>
        <v>7783</v>
      </c>
      <c r="K27" s="208">
        <f t="shared" si="1"/>
        <v>11.165892127727092</v>
      </c>
      <c r="L27" s="221" t="s">
        <v>60</v>
      </c>
    </row>
    <row r="28" spans="1:12" x14ac:dyDescent="0.35">
      <c r="A28" s="84" t="s">
        <v>22</v>
      </c>
      <c r="B28" s="19">
        <v>23.56673</v>
      </c>
      <c r="C28" s="220">
        <v>9.1508394825000003</v>
      </c>
      <c r="D28" s="220">
        <v>19.39789</v>
      </c>
      <c r="E28" s="211">
        <v>2.7952966175355085</v>
      </c>
      <c r="F28" s="210">
        <v>2743</v>
      </c>
      <c r="G28" s="210">
        <v>893</v>
      </c>
      <c r="H28" s="182">
        <v>399</v>
      </c>
      <c r="I28" s="19">
        <v>408197.37094682234</v>
      </c>
      <c r="J28" s="208">
        <f t="shared" si="0"/>
        <v>4035</v>
      </c>
      <c r="K28" s="208">
        <f t="shared" si="1"/>
        <v>9.8849240274152983</v>
      </c>
      <c r="L28" s="221" t="s">
        <v>60</v>
      </c>
    </row>
    <row r="29" spans="1:12" x14ac:dyDescent="0.35">
      <c r="A29" s="84" t="s">
        <v>23</v>
      </c>
      <c r="B29" s="220">
        <v>18.254640000000002</v>
      </c>
      <c r="C29" s="220">
        <v>10.215469302000001</v>
      </c>
      <c r="D29" s="220">
        <v>18.368920000000003</v>
      </c>
      <c r="E29" s="211">
        <v>0.40985850173990196</v>
      </c>
      <c r="F29" s="210">
        <v>3952</v>
      </c>
      <c r="G29" s="210">
        <v>1052</v>
      </c>
      <c r="H29" s="182">
        <v>519</v>
      </c>
      <c r="I29" s="19">
        <v>974051.5107913668</v>
      </c>
      <c r="J29" s="208">
        <f t="shared" si="0"/>
        <v>5523</v>
      </c>
      <c r="K29" s="208">
        <f t="shared" si="1"/>
        <v>5.6701313419378065</v>
      </c>
      <c r="L29" s="221" t="s">
        <v>60</v>
      </c>
    </row>
    <row r="30" spans="1:12" x14ac:dyDescent="0.35">
      <c r="A30" s="84" t="s">
        <v>24</v>
      </c>
      <c r="B30" s="220">
        <v>19.690340000000003</v>
      </c>
      <c r="C30" s="220">
        <v>9.2269532886000007</v>
      </c>
      <c r="D30" s="220">
        <v>18.647020000000001</v>
      </c>
      <c r="E30" s="211">
        <v>0.86269405302533164</v>
      </c>
      <c r="F30" s="210">
        <v>1530</v>
      </c>
      <c r="G30" s="210">
        <v>476</v>
      </c>
      <c r="H30" s="182">
        <v>392</v>
      </c>
      <c r="I30" s="19">
        <v>560174.80733944965</v>
      </c>
      <c r="J30" s="208">
        <f t="shared" si="0"/>
        <v>2398</v>
      </c>
      <c r="K30" s="208">
        <f t="shared" si="1"/>
        <v>4.2808065778418376</v>
      </c>
      <c r="L30" s="221" t="s">
        <v>60</v>
      </c>
    </row>
    <row r="31" spans="1:12" x14ac:dyDescent="0.35">
      <c r="A31" s="84" t="s">
        <v>25</v>
      </c>
      <c r="B31" s="19">
        <v>23.136020000000002</v>
      </c>
      <c r="C31" s="220">
        <v>8.6055177830999998</v>
      </c>
      <c r="D31" s="220">
        <v>19.31446</v>
      </c>
      <c r="E31" s="211">
        <v>2.5449336746901428</v>
      </c>
      <c r="F31" s="210">
        <v>2743</v>
      </c>
      <c r="G31" s="210">
        <v>1026</v>
      </c>
      <c r="H31" s="182">
        <v>60</v>
      </c>
      <c r="I31" s="19">
        <v>265474.60650887573</v>
      </c>
      <c r="J31" s="208">
        <f t="shared" si="0"/>
        <v>3829</v>
      </c>
      <c r="K31" s="208">
        <f t="shared" si="1"/>
        <v>14.4232250698222</v>
      </c>
      <c r="L31" s="221" t="s">
        <v>60</v>
      </c>
    </row>
    <row r="32" spans="1:12" x14ac:dyDescent="0.35">
      <c r="A32" s="84" t="s">
        <v>26</v>
      </c>
      <c r="B32" s="220">
        <v>36.631600000000006</v>
      </c>
      <c r="C32" s="220">
        <v>9.5766914103000005</v>
      </c>
      <c r="D32" s="220">
        <v>21.928600000000003</v>
      </c>
      <c r="E32" s="211">
        <v>10.383409926616974</v>
      </c>
      <c r="F32" s="210">
        <v>5238</v>
      </c>
      <c r="G32" s="210">
        <v>782</v>
      </c>
      <c r="H32" s="182">
        <v>153</v>
      </c>
      <c r="I32" s="19">
        <v>689904.22954303934</v>
      </c>
      <c r="J32" s="208">
        <f t="shared" si="0"/>
        <v>6173</v>
      </c>
      <c r="K32" s="208">
        <f t="shared" si="1"/>
        <v>8.9476187210632254</v>
      </c>
      <c r="L32" s="221" t="s">
        <v>61</v>
      </c>
    </row>
    <row r="33" spans="1:12" x14ac:dyDescent="0.35">
      <c r="A33" s="222" t="s">
        <v>27</v>
      </c>
      <c r="B33" s="19">
        <v>26.00742</v>
      </c>
      <c r="C33" s="220">
        <v>14.040428925000001</v>
      </c>
      <c r="D33" s="220">
        <v>19.870660000000001</v>
      </c>
      <c r="E33" s="211">
        <v>5.3691996993426292</v>
      </c>
      <c r="F33" s="210">
        <v>8186.5</v>
      </c>
      <c r="G33" s="210">
        <v>3117</v>
      </c>
      <c r="H33" s="182">
        <v>1992</v>
      </c>
      <c r="I33" s="19">
        <v>127498.68992248063</v>
      </c>
      <c r="J33" s="208">
        <f t="shared" si="0"/>
        <v>13295.5</v>
      </c>
      <c r="K33" s="208">
        <f t="shared" si="1"/>
        <v>104.27950285672489</v>
      </c>
      <c r="L33" s="221" t="s">
        <v>62</v>
      </c>
    </row>
    <row r="34" spans="1:12" x14ac:dyDescent="0.35">
      <c r="A34" s="84" t="s">
        <v>28</v>
      </c>
      <c r="B34" s="220">
        <v>22.2746</v>
      </c>
      <c r="C34" s="220">
        <v>9.9784566906000016</v>
      </c>
      <c r="D34" s="220">
        <v>19.147600000000001</v>
      </c>
      <c r="E34" s="211">
        <v>2.4147975059481874</v>
      </c>
      <c r="F34" s="210">
        <v>2532</v>
      </c>
      <c r="G34" s="210">
        <v>904</v>
      </c>
      <c r="H34" s="182">
        <v>412</v>
      </c>
      <c r="I34" s="19">
        <v>548342.38805970154</v>
      </c>
      <c r="J34" s="208">
        <f t="shared" si="0"/>
        <v>3848</v>
      </c>
      <c r="K34" s="208">
        <f t="shared" si="1"/>
        <v>7.0175132978795789</v>
      </c>
      <c r="L34" s="221" t="s">
        <v>60</v>
      </c>
    </row>
    <row r="35" spans="1:12" x14ac:dyDescent="0.35">
      <c r="A35" s="84" t="s">
        <v>29</v>
      </c>
      <c r="B35" s="19">
        <v>23.423160000000003</v>
      </c>
      <c r="C35" s="220">
        <v>28.171583280299998</v>
      </c>
      <c r="D35" s="220">
        <v>19.370080000000002</v>
      </c>
      <c r="E35" s="211">
        <v>4.31694816900339</v>
      </c>
      <c r="F35" s="210">
        <v>39227</v>
      </c>
      <c r="G35" s="210">
        <v>15271.25</v>
      </c>
      <c r="H35" s="182">
        <v>4198</v>
      </c>
      <c r="I35" s="19">
        <v>395260.96237337193</v>
      </c>
      <c r="J35" s="208">
        <f t="shared" si="0"/>
        <v>58696.25</v>
      </c>
      <c r="K35" s="208">
        <f t="shared" si="1"/>
        <v>148.49999263158773</v>
      </c>
      <c r="L35" s="221" t="s">
        <v>62</v>
      </c>
    </row>
    <row r="36" spans="1:12" x14ac:dyDescent="0.35">
      <c r="A36" s="222" t="s">
        <v>30</v>
      </c>
      <c r="B36" s="220">
        <v>22.2746</v>
      </c>
      <c r="C36" s="220">
        <v>12.493102689600001</v>
      </c>
      <c r="D36" s="220">
        <v>19.147600000000001</v>
      </c>
      <c r="E36" s="211">
        <v>3.4638981247225629</v>
      </c>
      <c r="F36" s="210">
        <v>17708</v>
      </c>
      <c r="G36" s="210">
        <v>2706</v>
      </c>
      <c r="H36" s="182">
        <v>9</v>
      </c>
      <c r="I36" s="19">
        <v>162194.4650735294</v>
      </c>
      <c r="J36" s="208">
        <f t="shared" si="0"/>
        <v>20423</v>
      </c>
      <c r="K36" s="208">
        <f t="shared" si="1"/>
        <v>125.91675055459764</v>
      </c>
      <c r="L36" s="221" t="s">
        <v>62</v>
      </c>
    </row>
    <row r="37" spans="1:12" x14ac:dyDescent="0.35">
      <c r="A37" s="84" t="s">
        <v>31</v>
      </c>
      <c r="B37" s="220">
        <v>21.700320000000001</v>
      </c>
      <c r="C37" s="220">
        <v>9.4003771506000007</v>
      </c>
      <c r="D37" s="220">
        <v>19.036360000000002</v>
      </c>
      <c r="E37" s="211">
        <v>2.7884913550638095</v>
      </c>
      <c r="F37" s="210">
        <v>2957</v>
      </c>
      <c r="G37" s="182">
        <v>514</v>
      </c>
      <c r="H37" s="182">
        <v>661</v>
      </c>
      <c r="I37" s="19">
        <v>436470.67492260068</v>
      </c>
      <c r="J37" s="208">
        <f t="shared" si="0"/>
        <v>4132</v>
      </c>
      <c r="K37" s="208">
        <f t="shared" si="1"/>
        <v>9.4668444809785388</v>
      </c>
      <c r="L37" s="221" t="s">
        <v>60</v>
      </c>
    </row>
    <row r="38" spans="1:12" x14ac:dyDescent="0.35">
      <c r="A38" s="84" t="s">
        <v>32</v>
      </c>
      <c r="B38" s="19">
        <v>25.146000000000001</v>
      </c>
      <c r="C38" s="220">
        <v>8.6132255103000013</v>
      </c>
      <c r="D38" s="220">
        <v>19.703800000000001</v>
      </c>
      <c r="E38" s="211">
        <v>2.8788951822017759</v>
      </c>
      <c r="F38" s="210">
        <v>3107</v>
      </c>
      <c r="G38" s="182">
        <v>704</v>
      </c>
      <c r="H38" s="182">
        <v>403</v>
      </c>
      <c r="I38" s="19">
        <v>473911.15628299891</v>
      </c>
      <c r="J38" s="208">
        <f t="shared" si="0"/>
        <v>4214</v>
      </c>
      <c r="K38" s="208">
        <f t="shared" si="1"/>
        <v>8.8919620146768281</v>
      </c>
      <c r="L38" s="221" t="s">
        <v>60</v>
      </c>
    </row>
    <row r="39" spans="1:12" x14ac:dyDescent="0.35">
      <c r="A39" s="84" t="s">
        <v>33</v>
      </c>
      <c r="B39" s="19">
        <v>23.56673</v>
      </c>
      <c r="C39" s="220">
        <v>8.705718236700001</v>
      </c>
      <c r="D39" s="220">
        <v>19.39789</v>
      </c>
      <c r="E39" s="211">
        <v>3.7490151091542794</v>
      </c>
      <c r="F39" s="210">
        <v>1999</v>
      </c>
      <c r="G39" s="182">
        <v>193</v>
      </c>
      <c r="H39" s="182">
        <v>654</v>
      </c>
      <c r="I39" s="19">
        <v>136706.10576923075</v>
      </c>
      <c r="J39" s="208">
        <f t="shared" si="0"/>
        <v>2846</v>
      </c>
      <c r="K39" s="208">
        <f t="shared" si="1"/>
        <v>20.818382500078254</v>
      </c>
      <c r="L39" s="221" t="s">
        <v>62</v>
      </c>
    </row>
    <row r="40" spans="1:12" x14ac:dyDescent="0.35">
      <c r="A40" s="84" t="s">
        <v>34</v>
      </c>
      <c r="B40" s="220">
        <v>21.126040000000003</v>
      </c>
      <c r="C40" s="220">
        <v>9.092068062600001</v>
      </c>
      <c r="D40" s="220">
        <v>18.925120000000003</v>
      </c>
      <c r="E40" s="211">
        <v>2.0036066012876796</v>
      </c>
      <c r="F40" s="210">
        <v>1785</v>
      </c>
      <c r="G40" s="182">
        <v>403</v>
      </c>
      <c r="H40" s="182">
        <v>257</v>
      </c>
      <c r="I40" s="19">
        <v>340884.26966292138</v>
      </c>
      <c r="J40" s="208">
        <f t="shared" si="0"/>
        <v>2445</v>
      </c>
      <c r="K40" s="208">
        <f t="shared" si="1"/>
        <v>7.1725222240900228</v>
      </c>
      <c r="L40" s="221" t="s">
        <v>60</v>
      </c>
    </row>
    <row r="41" spans="1:12" x14ac:dyDescent="0.35">
      <c r="A41" s="84" t="s">
        <v>35</v>
      </c>
      <c r="B41" s="19">
        <v>25.289570000000001</v>
      </c>
      <c r="C41" s="220">
        <v>9.2539303338000014</v>
      </c>
      <c r="D41" s="220">
        <v>19.731610000000003</v>
      </c>
      <c r="E41" s="211">
        <v>2.9675367810079614</v>
      </c>
      <c r="F41" s="210">
        <v>1317</v>
      </c>
      <c r="G41" s="182">
        <v>406</v>
      </c>
      <c r="H41" s="182">
        <v>0</v>
      </c>
      <c r="I41" s="19">
        <v>217396.30769230769</v>
      </c>
      <c r="J41" s="208">
        <f t="shared" si="0"/>
        <v>1723</v>
      </c>
      <c r="K41" s="208">
        <f t="shared" si="1"/>
        <v>7.9256175888628784</v>
      </c>
      <c r="L41" s="221" t="s">
        <v>60</v>
      </c>
    </row>
    <row r="42" spans="1:12" x14ac:dyDescent="0.35">
      <c r="A42" s="84" t="s">
        <v>36</v>
      </c>
      <c r="B42" s="220">
        <v>20.695330000000002</v>
      </c>
      <c r="C42" s="220">
        <v>8.558307954</v>
      </c>
      <c r="D42" s="220">
        <v>18.841690000000003</v>
      </c>
      <c r="E42" s="211">
        <v>4.5930355296527097</v>
      </c>
      <c r="F42" s="210">
        <v>1500</v>
      </c>
      <c r="G42" s="210">
        <v>150</v>
      </c>
      <c r="H42" s="182">
        <v>488</v>
      </c>
      <c r="I42" s="19">
        <v>182256.7386519945</v>
      </c>
      <c r="J42" s="208">
        <f t="shared" si="0"/>
        <v>2138</v>
      </c>
      <c r="K42" s="208">
        <f t="shared" si="1"/>
        <v>11.730704805830799</v>
      </c>
      <c r="L42" s="221" t="s">
        <v>62</v>
      </c>
    </row>
    <row r="43" spans="1:12" x14ac:dyDescent="0.35">
      <c r="A43" s="84" t="s">
        <v>37</v>
      </c>
      <c r="B43" s="220">
        <v>39.933710000000005</v>
      </c>
      <c r="C43" s="220">
        <v>9.778055783400001</v>
      </c>
      <c r="D43" s="220">
        <v>22.568230000000003</v>
      </c>
      <c r="E43" s="211">
        <v>14.056913123516496</v>
      </c>
      <c r="F43" s="210">
        <v>3724</v>
      </c>
      <c r="G43" s="210">
        <v>593</v>
      </c>
      <c r="H43" s="182">
        <v>567</v>
      </c>
      <c r="I43" s="19">
        <v>451002.85177453025</v>
      </c>
      <c r="J43" s="208">
        <f t="shared" si="0"/>
        <v>4884</v>
      </c>
      <c r="K43" s="208">
        <f t="shared" si="1"/>
        <v>10.829199817214585</v>
      </c>
      <c r="L43" s="221" t="s">
        <v>61</v>
      </c>
    </row>
    <row r="44" spans="1:12" x14ac:dyDescent="0.35">
      <c r="A44" s="84" t="s">
        <v>38</v>
      </c>
      <c r="B44" s="19">
        <v>25.433140000000002</v>
      </c>
      <c r="C44" s="220">
        <v>8.7432934068000012</v>
      </c>
      <c r="D44" s="220">
        <v>19.759420000000002</v>
      </c>
      <c r="E44" s="211">
        <v>3.4590489095255044</v>
      </c>
      <c r="F44" s="210">
        <v>1843</v>
      </c>
      <c r="G44" s="210">
        <v>219</v>
      </c>
      <c r="H44" s="182">
        <v>514</v>
      </c>
      <c r="I44" s="19">
        <v>392992.4603174603</v>
      </c>
      <c r="J44" s="208">
        <f t="shared" si="0"/>
        <v>2576</v>
      </c>
      <c r="K44" s="208">
        <f t="shared" si="1"/>
        <v>6.5548331332339069</v>
      </c>
      <c r="L44" s="221" t="s">
        <v>62</v>
      </c>
    </row>
    <row r="45" spans="1:12" x14ac:dyDescent="0.35">
      <c r="A45" s="84" t="s">
        <v>39</v>
      </c>
      <c r="B45" s="220">
        <v>19.546770000000002</v>
      </c>
      <c r="C45" s="220">
        <v>8.7220971570000003</v>
      </c>
      <c r="D45" s="220">
        <v>18.619210000000002</v>
      </c>
      <c r="E45" s="211">
        <v>1.0521072672340477</v>
      </c>
      <c r="F45" s="210">
        <v>1798</v>
      </c>
      <c r="G45" s="210">
        <v>212</v>
      </c>
      <c r="H45" s="182">
        <v>524</v>
      </c>
      <c r="I45" s="19">
        <v>58800.000000000007</v>
      </c>
      <c r="J45" s="208">
        <f t="shared" si="0"/>
        <v>2534</v>
      </c>
      <c r="K45" s="208">
        <f t="shared" si="1"/>
        <v>43.095238095238088</v>
      </c>
      <c r="L45" s="221" t="s">
        <v>60</v>
      </c>
    </row>
    <row r="46" spans="1:12" x14ac:dyDescent="0.35">
      <c r="A46" s="84" t="s">
        <v>40</v>
      </c>
      <c r="B46" s="220">
        <v>21.413180000000001</v>
      </c>
      <c r="C46" s="220">
        <v>8.7721973838</v>
      </c>
      <c r="D46" s="220">
        <v>18.980740000000001</v>
      </c>
      <c r="E46" s="211">
        <v>2.5167262103778487</v>
      </c>
      <c r="F46" s="210">
        <v>2593.5</v>
      </c>
      <c r="G46" s="210">
        <v>218.75</v>
      </c>
      <c r="H46" s="182">
        <v>568</v>
      </c>
      <c r="I46" s="19">
        <v>375574.7922580645</v>
      </c>
      <c r="J46" s="208">
        <f t="shared" si="0"/>
        <v>3380.25</v>
      </c>
      <c r="K46" s="208">
        <f t="shared" si="1"/>
        <v>9.0002046720892981</v>
      </c>
      <c r="L46" s="221" t="s">
        <v>60</v>
      </c>
    </row>
    <row r="47" spans="1:12" x14ac:dyDescent="0.35">
      <c r="A47" s="223" t="s">
        <v>41</v>
      </c>
      <c r="B47" s="19">
        <v>23.7103</v>
      </c>
      <c r="C47" s="220">
        <v>10.302181233000001</v>
      </c>
      <c r="D47" s="220">
        <v>19.425700000000003</v>
      </c>
      <c r="E47" s="211">
        <v>3.389482404206289</v>
      </c>
      <c r="F47" s="210">
        <v>3147</v>
      </c>
      <c r="G47" s="210">
        <v>1114</v>
      </c>
      <c r="H47" s="182">
        <v>180</v>
      </c>
      <c r="I47" s="19">
        <v>540844.44585987262</v>
      </c>
      <c r="J47" s="208">
        <f t="shared" si="0"/>
        <v>4441</v>
      </c>
      <c r="K47" s="208">
        <f t="shared" si="1"/>
        <v>8.2112334405863869</v>
      </c>
      <c r="L47" s="221" t="s">
        <v>62</v>
      </c>
    </row>
    <row r="48" spans="1:12" x14ac:dyDescent="0.35">
      <c r="A48" s="84" t="s">
        <v>42</v>
      </c>
      <c r="B48" s="19">
        <v>27.730260000000001</v>
      </c>
      <c r="C48" s="220">
        <v>9.3676193100000003</v>
      </c>
      <c r="D48" s="220">
        <v>20.20438</v>
      </c>
      <c r="E48" s="211">
        <v>3.0974368733212043</v>
      </c>
      <c r="F48" s="210">
        <v>3722</v>
      </c>
      <c r="G48" s="210">
        <v>515</v>
      </c>
      <c r="H48" s="182">
        <v>609</v>
      </c>
      <c r="I48" s="19">
        <v>240412.76740237689</v>
      </c>
      <c r="J48" s="208">
        <f t="shared" si="0"/>
        <v>4846</v>
      </c>
      <c r="K48" s="208">
        <f t="shared" si="1"/>
        <v>20.156999365550703</v>
      </c>
      <c r="L48" s="221" t="s">
        <v>62</v>
      </c>
    </row>
    <row r="49" spans="1:12" x14ac:dyDescent="0.35">
      <c r="A49" s="84" t="s">
        <v>43</v>
      </c>
      <c r="B49" s="19">
        <v>25.863849999999999</v>
      </c>
      <c r="C49" s="220">
        <v>11.2116930426</v>
      </c>
      <c r="D49" s="220">
        <v>19.842850000000002</v>
      </c>
      <c r="E49" s="211">
        <v>3.9531838472384049</v>
      </c>
      <c r="F49" s="210">
        <v>2886</v>
      </c>
      <c r="G49" s="210">
        <v>1693</v>
      </c>
      <c r="H49" s="182">
        <v>676</v>
      </c>
      <c r="I49" s="19">
        <v>296110.38758029981</v>
      </c>
      <c r="J49" s="208">
        <f t="shared" si="0"/>
        <v>5255</v>
      </c>
      <c r="K49" s="208">
        <f t="shared" si="1"/>
        <v>17.746760061144219</v>
      </c>
      <c r="L49" s="221" t="s">
        <v>62</v>
      </c>
    </row>
    <row r="50" spans="1:12" x14ac:dyDescent="0.35">
      <c r="A50" s="84" t="s">
        <v>44</v>
      </c>
      <c r="B50" s="220">
        <v>25.576710000000002</v>
      </c>
      <c r="C50" s="220">
        <v>9.5159930586000012</v>
      </c>
      <c r="D50" s="220">
        <v>19.787230000000001</v>
      </c>
      <c r="E50" s="211">
        <v>4.5814925249835072</v>
      </c>
      <c r="F50" s="210">
        <v>1940</v>
      </c>
      <c r="G50" s="210">
        <v>202.5</v>
      </c>
      <c r="H50" s="182">
        <v>407</v>
      </c>
      <c r="I50" s="19">
        <v>264694.09856915742</v>
      </c>
      <c r="J50" s="208">
        <f t="shared" si="0"/>
        <v>2549.5</v>
      </c>
      <c r="K50" s="208">
        <f t="shared" si="1"/>
        <v>9.6318732218878118</v>
      </c>
      <c r="L50" s="221" t="s">
        <v>62</v>
      </c>
    </row>
    <row r="51" spans="1:12" x14ac:dyDescent="0.35">
      <c r="A51" s="84" t="s">
        <v>45</v>
      </c>
      <c r="B51" s="220">
        <v>18.254640000000002</v>
      </c>
      <c r="C51" s="220">
        <v>9.9283564638000001</v>
      </c>
      <c r="D51" s="220">
        <v>18.368920000000003</v>
      </c>
      <c r="E51" s="211">
        <v>0.16445788581462153</v>
      </c>
      <c r="F51" s="210">
        <v>3139</v>
      </c>
      <c r="G51" s="182">
        <v>860</v>
      </c>
      <c r="H51" s="182">
        <v>0</v>
      </c>
      <c r="I51" s="19">
        <v>606200.48143982003</v>
      </c>
      <c r="J51" s="208">
        <f t="shared" si="0"/>
        <v>3999</v>
      </c>
      <c r="K51" s="208">
        <f t="shared" si="1"/>
        <v>6.5968274893179828</v>
      </c>
      <c r="L51" s="221" t="s">
        <v>60</v>
      </c>
    </row>
    <row r="52" spans="1:12" x14ac:dyDescent="0.35">
      <c r="A52" s="84" t="s">
        <v>46</v>
      </c>
      <c r="B52" s="220">
        <v>19.833910000000003</v>
      </c>
      <c r="C52" s="220">
        <v>8.8916671554000004</v>
      </c>
      <c r="D52" s="220">
        <v>18.67483</v>
      </c>
      <c r="E52" s="211">
        <v>0.83344049188870029</v>
      </c>
      <c r="F52" s="210">
        <v>2304</v>
      </c>
      <c r="G52" s="182">
        <v>281</v>
      </c>
      <c r="H52" s="182">
        <v>617</v>
      </c>
      <c r="I52" s="19">
        <v>417515.83303730021</v>
      </c>
      <c r="J52" s="208">
        <f t="shared" si="0"/>
        <v>3202</v>
      </c>
      <c r="K52" s="208">
        <f t="shared" si="1"/>
        <v>7.6691702365067878</v>
      </c>
      <c r="L52" s="221" t="s">
        <v>60</v>
      </c>
    </row>
  </sheetData>
  <mergeCells count="7">
    <mergeCell ref="K1:K5"/>
    <mergeCell ref="L1:L5"/>
    <mergeCell ref="A1:A5"/>
    <mergeCell ref="F1:H4"/>
    <mergeCell ref="I1:I5"/>
    <mergeCell ref="J1:J5"/>
    <mergeCell ref="B1:E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7DEC2-F44F-4152-A14C-9F3610179C8B}">
  <sheetPr codeName="Sheet8">
    <tabColor theme="9" tint="-0.499984740745262"/>
  </sheetPr>
  <dimension ref="A1:G49"/>
  <sheetViews>
    <sheetView topLeftCell="A15" workbookViewId="0">
      <selection activeCell="G1" sqref="G1"/>
    </sheetView>
  </sheetViews>
  <sheetFormatPr defaultRowHeight="14.5" x14ac:dyDescent="0.35"/>
  <cols>
    <col min="1" max="1" width="20" style="1" customWidth="1"/>
    <col min="2" max="2" width="11.81640625" customWidth="1"/>
    <col min="3" max="3" width="11.453125" customWidth="1"/>
    <col min="4" max="4" width="10.26953125" customWidth="1"/>
    <col min="6" max="6" width="10" style="9" customWidth="1"/>
    <col min="7" max="7" width="9.1796875" style="1"/>
  </cols>
  <sheetData>
    <row r="1" spans="1:7" ht="101.5" x14ac:dyDescent="0.35">
      <c r="A1" s="197" t="s">
        <v>47</v>
      </c>
      <c r="B1" s="198" t="s">
        <v>307</v>
      </c>
      <c r="C1" s="198" t="s">
        <v>308</v>
      </c>
      <c r="D1" s="198" t="s">
        <v>309</v>
      </c>
      <c r="E1" s="198" t="s">
        <v>310</v>
      </c>
      <c r="F1" s="199" t="s">
        <v>64</v>
      </c>
      <c r="G1" s="199" t="s">
        <v>311</v>
      </c>
    </row>
    <row r="2" spans="1:7" x14ac:dyDescent="0.35">
      <c r="A2" t="s">
        <v>0</v>
      </c>
      <c r="B2" s="200">
        <v>24263</v>
      </c>
      <c r="C2" s="201">
        <v>14879</v>
      </c>
      <c r="D2" s="202">
        <v>279.79512465097565</v>
      </c>
      <c r="E2" s="195">
        <v>177</v>
      </c>
      <c r="F2" s="235">
        <f>C2/B2%</f>
        <v>61.323826402341012</v>
      </c>
      <c r="G2" s="236">
        <f>E2/D2%</f>
        <v>63.260573328715004</v>
      </c>
    </row>
    <row r="3" spans="1:7" x14ac:dyDescent="0.35">
      <c r="A3" t="s">
        <v>1</v>
      </c>
      <c r="B3" s="200">
        <v>29444</v>
      </c>
      <c r="C3" s="201">
        <v>23262</v>
      </c>
      <c r="D3" s="202">
        <v>556.83450769137539</v>
      </c>
      <c r="E3" s="195">
        <v>382</v>
      </c>
      <c r="F3" s="235">
        <f t="shared" ref="F3:F47" si="0">C3/B3%</f>
        <v>79.004211384322787</v>
      </c>
      <c r="G3" s="236">
        <f t="shared" ref="G3:G49" si="1">E3/D3%</f>
        <v>68.60207022437676</v>
      </c>
    </row>
    <row r="4" spans="1:7" x14ac:dyDescent="0.35">
      <c r="A4" t="s">
        <v>2</v>
      </c>
      <c r="B4" s="200">
        <v>63918</v>
      </c>
      <c r="C4" s="201">
        <v>45748</v>
      </c>
      <c r="D4" s="202">
        <v>1404.9315109231954</v>
      </c>
      <c r="E4" s="195">
        <v>1247</v>
      </c>
      <c r="F4" s="235">
        <f t="shared" si="0"/>
        <v>71.572952845833726</v>
      </c>
      <c r="G4" s="236">
        <f t="shared" si="1"/>
        <v>88.758775093640182</v>
      </c>
    </row>
    <row r="5" spans="1:7" x14ac:dyDescent="0.35">
      <c r="A5" t="s">
        <v>3</v>
      </c>
      <c r="B5" s="200">
        <v>30407</v>
      </c>
      <c r="C5" s="201">
        <v>25780</v>
      </c>
      <c r="D5" s="202">
        <v>1698.6997087772959</v>
      </c>
      <c r="E5" s="195">
        <v>1278</v>
      </c>
      <c r="F5" s="235">
        <f t="shared" si="0"/>
        <v>84.783109152497786</v>
      </c>
      <c r="G5" s="236">
        <f t="shared" si="1"/>
        <v>75.234015370491193</v>
      </c>
    </row>
    <row r="6" spans="1:7" x14ac:dyDescent="0.35">
      <c r="A6" t="s">
        <v>4</v>
      </c>
      <c r="B6" s="200">
        <v>17668</v>
      </c>
      <c r="C6" s="201">
        <v>13060</v>
      </c>
      <c r="D6" s="202">
        <v>243.27082209349561</v>
      </c>
      <c r="E6" s="195">
        <v>177</v>
      </c>
      <c r="F6" s="235">
        <f t="shared" si="0"/>
        <v>73.918949513244286</v>
      </c>
      <c r="G6" s="236">
        <f t="shared" si="1"/>
        <v>72.7584173378483</v>
      </c>
    </row>
    <row r="7" spans="1:7" x14ac:dyDescent="0.35">
      <c r="A7" t="s">
        <v>5</v>
      </c>
      <c r="B7" s="200">
        <v>16323</v>
      </c>
      <c r="C7" s="201">
        <v>13652</v>
      </c>
      <c r="D7" s="202">
        <v>306.0326039049329</v>
      </c>
      <c r="E7" s="195">
        <v>319</v>
      </c>
      <c r="F7" s="235">
        <f t="shared" si="0"/>
        <v>83.636586411811564</v>
      </c>
      <c r="G7" s="236">
        <f t="shared" si="1"/>
        <v>104.2372596676318</v>
      </c>
    </row>
    <row r="8" spans="1:7" x14ac:dyDescent="0.35">
      <c r="A8" t="s">
        <v>6</v>
      </c>
      <c r="B8" s="200">
        <v>38869</v>
      </c>
      <c r="C8" s="201">
        <v>12488</v>
      </c>
      <c r="D8" s="202">
        <v>110.64549302198623</v>
      </c>
      <c r="E8" s="195">
        <v>47</v>
      </c>
      <c r="F8" s="235">
        <f t="shared" si="0"/>
        <v>32.128431397772005</v>
      </c>
      <c r="G8" s="236">
        <f t="shared" si="1"/>
        <v>42.47800675501594</v>
      </c>
    </row>
    <row r="9" spans="1:7" x14ac:dyDescent="0.35">
      <c r="A9" s="204" t="s">
        <v>7</v>
      </c>
      <c r="B9" s="200">
        <v>42558</v>
      </c>
      <c r="C9" s="201">
        <v>29240</v>
      </c>
      <c r="D9" s="202">
        <v>5474.3900652715138</v>
      </c>
      <c r="E9" s="195">
        <v>4691</v>
      </c>
      <c r="F9" s="235">
        <f t="shared" si="0"/>
        <v>68.706236195309927</v>
      </c>
      <c r="G9" s="236">
        <f t="shared" si="1"/>
        <v>85.689911461713493</v>
      </c>
    </row>
    <row r="10" spans="1:7" x14ac:dyDescent="0.35">
      <c r="A10" t="s">
        <v>8</v>
      </c>
      <c r="B10" s="200">
        <v>7027</v>
      </c>
      <c r="C10" s="201">
        <v>4845</v>
      </c>
      <c r="D10" s="202">
        <v>89.011772153002966</v>
      </c>
      <c r="E10" s="195">
        <v>110</v>
      </c>
      <c r="F10" s="235">
        <f t="shared" si="0"/>
        <v>68.948342109008109</v>
      </c>
      <c r="G10" s="236">
        <f t="shared" si="1"/>
        <v>123.57915963173974</v>
      </c>
    </row>
    <row r="11" spans="1:7" x14ac:dyDescent="0.35">
      <c r="A11" t="s">
        <v>9</v>
      </c>
      <c r="B11" s="200">
        <v>40540</v>
      </c>
      <c r="C11" s="201">
        <v>34997</v>
      </c>
      <c r="D11" s="202">
        <v>1101.5903491911167</v>
      </c>
      <c r="E11" s="195">
        <v>746</v>
      </c>
      <c r="F11" s="235">
        <f t="shared" si="0"/>
        <v>86.327084361124818</v>
      </c>
      <c r="G11" s="236">
        <f t="shared" si="1"/>
        <v>67.720273743118568</v>
      </c>
    </row>
    <row r="12" spans="1:7" x14ac:dyDescent="0.35">
      <c r="A12" t="s">
        <v>10</v>
      </c>
      <c r="B12" s="200">
        <v>67466</v>
      </c>
      <c r="C12" s="201">
        <v>39989</v>
      </c>
      <c r="D12" s="202">
        <v>2355.3030516254289</v>
      </c>
      <c r="E12" s="195">
        <v>1572</v>
      </c>
      <c r="F12" s="235">
        <f t="shared" si="0"/>
        <v>59.272818901372545</v>
      </c>
      <c r="G12" s="236">
        <f t="shared" si="1"/>
        <v>66.743003577188929</v>
      </c>
    </row>
    <row r="13" spans="1:7" x14ac:dyDescent="0.35">
      <c r="A13" t="s">
        <v>11</v>
      </c>
      <c r="B13" s="200">
        <v>29426</v>
      </c>
      <c r="C13" s="201">
        <v>21103</v>
      </c>
      <c r="D13" s="202">
        <v>807.49909025620275</v>
      </c>
      <c r="E13" s="195">
        <v>585</v>
      </c>
      <c r="F13" s="235">
        <f t="shared" si="0"/>
        <v>71.71548970298376</v>
      </c>
      <c r="G13" s="236">
        <f t="shared" si="1"/>
        <v>72.445902052272473</v>
      </c>
    </row>
    <row r="14" spans="1:7" x14ac:dyDescent="0.35">
      <c r="A14" t="s">
        <v>12</v>
      </c>
      <c r="B14" s="200">
        <v>68245</v>
      </c>
      <c r="C14" s="201">
        <v>55199</v>
      </c>
      <c r="D14" s="202">
        <v>1497.5018184609658</v>
      </c>
      <c r="E14" s="195">
        <v>1395</v>
      </c>
      <c r="F14" s="235">
        <f t="shared" si="0"/>
        <v>80.883581214741</v>
      </c>
      <c r="G14" s="236">
        <f t="shared" si="1"/>
        <v>93.155145643408275</v>
      </c>
    </row>
    <row r="15" spans="1:7" x14ac:dyDescent="0.35">
      <c r="A15" t="s">
        <v>13</v>
      </c>
      <c r="B15" s="200">
        <v>57052</v>
      </c>
      <c r="C15" s="201">
        <v>40093</v>
      </c>
      <c r="D15" s="202">
        <v>1010.134406802403</v>
      </c>
      <c r="E15" s="195">
        <v>995</v>
      </c>
      <c r="F15" s="235">
        <f t="shared" si="0"/>
        <v>70.274486433429161</v>
      </c>
      <c r="G15" s="236">
        <f t="shared" si="1"/>
        <v>98.501743263026626</v>
      </c>
    </row>
    <row r="16" spans="1:7" x14ac:dyDescent="0.35">
      <c r="A16" t="s">
        <v>14</v>
      </c>
      <c r="B16" s="200">
        <v>14217</v>
      </c>
      <c r="C16" s="201">
        <v>15141</v>
      </c>
      <c r="D16" s="202">
        <v>438.96060480655285</v>
      </c>
      <c r="E16" s="195">
        <v>364</v>
      </c>
      <c r="F16" s="235">
        <f t="shared" si="0"/>
        <v>106.49926144756279</v>
      </c>
      <c r="G16" s="236">
        <f t="shared" si="1"/>
        <v>82.923158938240604</v>
      </c>
    </row>
    <row r="17" spans="1:7" x14ac:dyDescent="0.35">
      <c r="A17" t="s">
        <v>15</v>
      </c>
      <c r="B17" s="200">
        <v>41476</v>
      </c>
      <c r="C17" s="201">
        <v>29639</v>
      </c>
      <c r="D17" s="202">
        <v>1933.8037051311535</v>
      </c>
      <c r="E17" s="195">
        <v>1189</v>
      </c>
      <c r="F17" s="235">
        <f t="shared" si="0"/>
        <v>71.460603722634772</v>
      </c>
      <c r="G17" s="236">
        <f t="shared" si="1"/>
        <v>61.485040950387479</v>
      </c>
    </row>
    <row r="18" spans="1:7" x14ac:dyDescent="0.35">
      <c r="A18" s="204" t="s">
        <v>16</v>
      </c>
      <c r="B18" s="200">
        <v>43362</v>
      </c>
      <c r="C18" s="201">
        <v>29576</v>
      </c>
      <c r="D18" s="202">
        <v>5866.1370441068921</v>
      </c>
      <c r="E18" s="195">
        <v>3931</v>
      </c>
      <c r="F18" s="235">
        <f t="shared" si="0"/>
        <v>68.207186015405199</v>
      </c>
      <c r="G18" s="236">
        <f t="shared" si="1"/>
        <v>67.011731407623245</v>
      </c>
    </row>
    <row r="19" spans="1:7" x14ac:dyDescent="0.35">
      <c r="A19" t="s">
        <v>17</v>
      </c>
      <c r="B19" s="200">
        <v>35572</v>
      </c>
      <c r="C19" s="201">
        <v>20726</v>
      </c>
      <c r="D19" s="202">
        <v>760.53108736507738</v>
      </c>
      <c r="E19" s="195">
        <v>437</v>
      </c>
      <c r="F19" s="235">
        <f t="shared" si="0"/>
        <v>58.264927471044636</v>
      </c>
      <c r="G19" s="236">
        <f t="shared" si="1"/>
        <v>57.459847106845096</v>
      </c>
    </row>
    <row r="20" spans="1:7" x14ac:dyDescent="0.35">
      <c r="A20" t="s">
        <v>18</v>
      </c>
      <c r="B20" s="200">
        <v>37480</v>
      </c>
      <c r="C20" s="201">
        <v>21565</v>
      </c>
      <c r="D20" s="202">
        <v>642.23452748912393</v>
      </c>
      <c r="E20" s="195">
        <v>548</v>
      </c>
      <c r="F20" s="235">
        <f t="shared" si="0"/>
        <v>57.53735325506937</v>
      </c>
      <c r="G20" s="236">
        <f t="shared" si="1"/>
        <v>85.327084817824627</v>
      </c>
    </row>
    <row r="21" spans="1:7" x14ac:dyDescent="0.35">
      <c r="A21" t="s">
        <v>19</v>
      </c>
      <c r="B21" s="200">
        <v>17996</v>
      </c>
      <c r="C21" s="201">
        <v>15395</v>
      </c>
      <c r="D21" s="202">
        <v>333.55838899837926</v>
      </c>
      <c r="E21" s="195">
        <v>290</v>
      </c>
      <c r="F21" s="235">
        <f t="shared" si="0"/>
        <v>85.546788175150027</v>
      </c>
      <c r="G21" s="236">
        <f t="shared" si="1"/>
        <v>86.941300103655635</v>
      </c>
    </row>
    <row r="22" spans="1:7" x14ac:dyDescent="0.35">
      <c r="A22" t="s">
        <v>20</v>
      </c>
      <c r="B22" s="200">
        <v>5155</v>
      </c>
      <c r="C22" s="201">
        <v>4358</v>
      </c>
      <c r="D22" s="202">
        <v>87.20135009715321</v>
      </c>
      <c r="E22" s="195">
        <v>65</v>
      </c>
      <c r="F22" s="235">
        <f t="shared" si="0"/>
        <v>84.539282250242493</v>
      </c>
      <c r="G22" s="236">
        <f t="shared" si="1"/>
        <v>74.540130316310325</v>
      </c>
    </row>
    <row r="23" spans="1:7" x14ac:dyDescent="0.35">
      <c r="A23" t="s">
        <v>21</v>
      </c>
      <c r="B23" s="200">
        <v>35699</v>
      </c>
      <c r="C23" s="201">
        <v>26403</v>
      </c>
      <c r="D23" s="202">
        <v>965.07210769154324</v>
      </c>
      <c r="E23" s="195">
        <v>718</v>
      </c>
      <c r="F23" s="235">
        <f t="shared" si="0"/>
        <v>73.960054903498701</v>
      </c>
      <c r="G23" s="236">
        <f t="shared" si="1"/>
        <v>74.398585792460537</v>
      </c>
    </row>
    <row r="24" spans="1:7" x14ac:dyDescent="0.35">
      <c r="A24" t="s">
        <v>22</v>
      </c>
      <c r="B24" s="200">
        <v>25129</v>
      </c>
      <c r="C24" s="201">
        <v>18958</v>
      </c>
      <c r="D24" s="202">
        <v>596.2264209160976</v>
      </c>
      <c r="E24" s="195">
        <v>553</v>
      </c>
      <c r="F24" s="235">
        <f t="shared" si="0"/>
        <v>75.442715587568145</v>
      </c>
      <c r="G24" s="236">
        <f t="shared" si="1"/>
        <v>92.749999094357392</v>
      </c>
    </row>
    <row r="25" spans="1:7" x14ac:dyDescent="0.35">
      <c r="A25" t="s">
        <v>23</v>
      </c>
      <c r="B25" s="200">
        <v>32821</v>
      </c>
      <c r="C25" s="201">
        <v>10997</v>
      </c>
      <c r="D25" s="202">
        <v>161.94775365311284</v>
      </c>
      <c r="E25" s="195">
        <v>18</v>
      </c>
      <c r="F25" s="235">
        <f t="shared" si="0"/>
        <v>33.505987020505167</v>
      </c>
      <c r="G25" s="236">
        <f t="shared" si="1"/>
        <v>11.114695692880959</v>
      </c>
    </row>
    <row r="26" spans="1:7" x14ac:dyDescent="0.35">
      <c r="A26" t="s">
        <v>24</v>
      </c>
      <c r="B26" s="200">
        <v>16770</v>
      </c>
      <c r="C26" s="201">
        <v>6764</v>
      </c>
      <c r="D26" s="202">
        <v>71.537622601179706</v>
      </c>
      <c r="E26" s="195">
        <v>42</v>
      </c>
      <c r="F26" s="235">
        <f t="shared" si="0"/>
        <v>40.33392963625522</v>
      </c>
      <c r="G26" s="236">
        <f t="shared" si="1"/>
        <v>58.710365920529469</v>
      </c>
    </row>
    <row r="27" spans="1:7" x14ac:dyDescent="0.35">
      <c r="A27" t="s">
        <v>25</v>
      </c>
      <c r="B27" s="200">
        <v>48586</v>
      </c>
      <c r="C27" s="201">
        <v>27299</v>
      </c>
      <c r="D27" s="202">
        <v>858.2666179776661</v>
      </c>
      <c r="E27" s="195">
        <v>554</v>
      </c>
      <c r="F27" s="235">
        <f t="shared" si="0"/>
        <v>56.186967439180009</v>
      </c>
      <c r="G27" s="236">
        <f t="shared" si="1"/>
        <v>64.548706473681847</v>
      </c>
    </row>
    <row r="28" spans="1:7" x14ac:dyDescent="0.35">
      <c r="A28" t="s">
        <v>26</v>
      </c>
      <c r="B28" s="200">
        <v>51013</v>
      </c>
      <c r="C28" s="201">
        <v>32577</v>
      </c>
      <c r="D28" s="202">
        <v>3438.2122430980589</v>
      </c>
      <c r="E28" s="195">
        <v>3324</v>
      </c>
      <c r="F28" s="235">
        <f t="shared" si="0"/>
        <v>63.86019249995099</v>
      </c>
      <c r="G28" s="236">
        <f t="shared" si="1"/>
        <v>96.678150299553764</v>
      </c>
    </row>
    <row r="29" spans="1:7" x14ac:dyDescent="0.35">
      <c r="A29" s="204" t="s">
        <v>27</v>
      </c>
      <c r="B29" s="200">
        <v>41290</v>
      </c>
      <c r="C29" s="201">
        <v>35782</v>
      </c>
      <c r="D29" s="202">
        <v>1865.5664674376007</v>
      </c>
      <c r="E29" s="195">
        <v>1491</v>
      </c>
      <c r="F29" s="235">
        <f t="shared" si="0"/>
        <v>86.660208282877221</v>
      </c>
      <c r="G29" s="236">
        <f t="shared" si="1"/>
        <v>79.922105485092857</v>
      </c>
    </row>
    <row r="30" spans="1:7" x14ac:dyDescent="0.35">
      <c r="A30" t="s">
        <v>28</v>
      </c>
      <c r="B30" s="200">
        <v>26954</v>
      </c>
      <c r="C30" s="201">
        <v>24209</v>
      </c>
      <c r="D30" s="202">
        <v>693.13888375382521</v>
      </c>
      <c r="E30" s="195">
        <v>476</v>
      </c>
      <c r="F30" s="235">
        <f t="shared" si="0"/>
        <v>89.815982785486383</v>
      </c>
      <c r="G30" s="236">
        <f t="shared" si="1"/>
        <v>68.673105946983043</v>
      </c>
    </row>
    <row r="31" spans="1:7" x14ac:dyDescent="0.35">
      <c r="A31" t="s">
        <v>29</v>
      </c>
      <c r="B31" s="200">
        <v>164489</v>
      </c>
      <c r="C31" s="201">
        <v>128405</v>
      </c>
      <c r="D31" s="202">
        <v>7217</v>
      </c>
      <c r="E31" s="195">
        <v>6252</v>
      </c>
      <c r="F31" s="235">
        <f t="shared" si="0"/>
        <v>78.062970776161322</v>
      </c>
      <c r="G31" s="236">
        <f t="shared" si="1"/>
        <v>86.628793127338227</v>
      </c>
    </row>
    <row r="32" spans="1:7" x14ac:dyDescent="0.35">
      <c r="A32" s="204" t="s">
        <v>30</v>
      </c>
      <c r="B32" s="200">
        <v>76232</v>
      </c>
      <c r="C32" s="201">
        <v>64266</v>
      </c>
      <c r="D32" s="202">
        <v>2141.6466529452882</v>
      </c>
      <c r="E32" s="195">
        <v>1792</v>
      </c>
      <c r="F32" s="235">
        <f t="shared" si="0"/>
        <v>84.303179767026961</v>
      </c>
      <c r="G32" s="236">
        <f t="shared" si="1"/>
        <v>83.673933677881053</v>
      </c>
    </row>
    <row r="33" spans="1:7" x14ac:dyDescent="0.35">
      <c r="A33" t="s">
        <v>31</v>
      </c>
      <c r="B33" s="200">
        <v>26798</v>
      </c>
      <c r="C33" s="201">
        <v>20482</v>
      </c>
      <c r="D33" s="202">
        <v>679.87209293262072</v>
      </c>
      <c r="E33" s="195">
        <v>413</v>
      </c>
      <c r="F33" s="235">
        <f t="shared" si="0"/>
        <v>76.431076946040747</v>
      </c>
      <c r="G33" s="236">
        <f t="shared" si="1"/>
        <v>60.746720492457499</v>
      </c>
    </row>
    <row r="34" spans="1:7" x14ac:dyDescent="0.35">
      <c r="A34" t="s">
        <v>32</v>
      </c>
      <c r="B34" s="200">
        <v>48641</v>
      </c>
      <c r="C34" s="201">
        <v>43473</v>
      </c>
      <c r="D34" s="202">
        <v>776.3004371690995</v>
      </c>
      <c r="E34" s="195">
        <v>525</v>
      </c>
      <c r="F34" s="235">
        <f t="shared" si="0"/>
        <v>89.375218437120949</v>
      </c>
      <c r="G34" s="236">
        <f t="shared" si="1"/>
        <v>67.628456054268668</v>
      </c>
    </row>
    <row r="35" spans="1:7" x14ac:dyDescent="0.35">
      <c r="A35" t="s">
        <v>33</v>
      </c>
      <c r="B35" s="200">
        <v>22511</v>
      </c>
      <c r="C35" s="201">
        <v>16968</v>
      </c>
      <c r="D35" s="202">
        <v>755.56608468537331</v>
      </c>
      <c r="E35" s="195">
        <v>477</v>
      </c>
      <c r="F35" s="235">
        <f t="shared" si="0"/>
        <v>75.376482608502499</v>
      </c>
      <c r="G35" s="236">
        <f t="shared" si="1"/>
        <v>63.131473165398688</v>
      </c>
    </row>
    <row r="36" spans="1:7" x14ac:dyDescent="0.35">
      <c r="A36" t="s">
        <v>34</v>
      </c>
      <c r="B36" s="200">
        <v>17327</v>
      </c>
      <c r="C36" s="201">
        <v>14378</v>
      </c>
      <c r="D36" s="202">
        <v>336.87739350521963</v>
      </c>
      <c r="E36" s="195">
        <v>359</v>
      </c>
      <c r="F36" s="235">
        <f t="shared" si="0"/>
        <v>82.980319732209836</v>
      </c>
      <c r="G36" s="236">
        <f t="shared" si="1"/>
        <v>106.56696083539296</v>
      </c>
    </row>
    <row r="37" spans="1:7" x14ac:dyDescent="0.35">
      <c r="A37" t="s">
        <v>35</v>
      </c>
      <c r="B37" s="200">
        <v>18431</v>
      </c>
      <c r="C37" s="201">
        <v>15099</v>
      </c>
      <c r="D37" s="202">
        <v>535.52129947344622</v>
      </c>
      <c r="E37" s="195">
        <v>335</v>
      </c>
      <c r="F37" s="235">
        <f t="shared" si="0"/>
        <v>81.921762248385875</v>
      </c>
      <c r="G37" s="236">
        <f t="shared" si="1"/>
        <v>62.555868520895494</v>
      </c>
    </row>
    <row r="38" spans="1:7" x14ac:dyDescent="0.35">
      <c r="A38" t="s">
        <v>36</v>
      </c>
      <c r="B38" s="200">
        <v>13472</v>
      </c>
      <c r="C38" s="201">
        <v>7270</v>
      </c>
      <c r="D38" s="202">
        <v>328.89089001328637</v>
      </c>
      <c r="E38" s="195">
        <v>65</v>
      </c>
      <c r="F38" s="235">
        <f t="shared" si="0"/>
        <v>53.963776722090259</v>
      </c>
      <c r="G38" s="236">
        <f t="shared" si="1"/>
        <v>19.763393263150029</v>
      </c>
    </row>
    <row r="39" spans="1:7" x14ac:dyDescent="0.35">
      <c r="A39" t="s">
        <v>37</v>
      </c>
      <c r="B39" s="200">
        <v>33361</v>
      </c>
      <c r="C39" s="201">
        <v>21628</v>
      </c>
      <c r="D39" s="202">
        <v>4394.8908577070843</v>
      </c>
      <c r="E39" s="195">
        <v>4014</v>
      </c>
      <c r="F39" s="235">
        <f t="shared" si="0"/>
        <v>64.830190941518538</v>
      </c>
      <c r="G39" s="236">
        <f t="shared" si="1"/>
        <v>91.333326127106503</v>
      </c>
    </row>
    <row r="40" spans="1:7" x14ac:dyDescent="0.35">
      <c r="A40" t="s">
        <v>38</v>
      </c>
      <c r="B40" s="200">
        <v>9970</v>
      </c>
      <c r="C40" s="201">
        <v>9686</v>
      </c>
      <c r="D40" s="202">
        <v>341.78839647693655</v>
      </c>
      <c r="E40" s="195">
        <v>310</v>
      </c>
      <c r="F40" s="235">
        <f t="shared" si="0"/>
        <v>97.151454363089272</v>
      </c>
      <c r="G40" s="236">
        <f t="shared" si="1"/>
        <v>90.699392722338487</v>
      </c>
    </row>
    <row r="41" spans="1:7" x14ac:dyDescent="0.35">
      <c r="A41" t="s">
        <v>39</v>
      </c>
      <c r="B41" s="200">
        <v>11813</v>
      </c>
      <c r="C41" s="201">
        <v>6562</v>
      </c>
      <c r="D41" s="202">
        <v>75.074851696783156</v>
      </c>
      <c r="E41" s="195">
        <v>56</v>
      </c>
      <c r="F41" s="235">
        <f t="shared" si="0"/>
        <v>55.548971472107006</v>
      </c>
      <c r="G41" s="236">
        <f t="shared" si="1"/>
        <v>74.592221941611271</v>
      </c>
    </row>
    <row r="42" spans="1:7" x14ac:dyDescent="0.35">
      <c r="A42" t="s">
        <v>40</v>
      </c>
      <c r="B42" s="200">
        <v>12207</v>
      </c>
      <c r="C42" s="201">
        <v>10204</v>
      </c>
      <c r="D42" s="202">
        <v>219.32176739051445</v>
      </c>
      <c r="E42" s="195">
        <v>179</v>
      </c>
      <c r="F42" s="235">
        <f t="shared" si="0"/>
        <v>83.591381993937915</v>
      </c>
      <c r="G42" s="236">
        <f t="shared" si="1"/>
        <v>81.61524600578322</v>
      </c>
    </row>
    <row r="43" spans="1:7" x14ac:dyDescent="0.35">
      <c r="A43" t="s">
        <v>41</v>
      </c>
      <c r="B43" s="200">
        <v>33554</v>
      </c>
      <c r="C43" s="205">
        <v>26528</v>
      </c>
      <c r="D43" s="202">
        <v>884.934108946837</v>
      </c>
      <c r="E43" s="195">
        <v>761</v>
      </c>
      <c r="F43" s="235">
        <f t="shared" si="0"/>
        <v>79.060618704178339</v>
      </c>
      <c r="G43" s="236">
        <f t="shared" si="1"/>
        <v>85.995103172785221</v>
      </c>
    </row>
    <row r="44" spans="1:7" x14ac:dyDescent="0.35">
      <c r="A44" t="s">
        <v>42</v>
      </c>
      <c r="B44" s="200">
        <v>43837</v>
      </c>
      <c r="C44" s="201">
        <v>36330</v>
      </c>
      <c r="D44" s="202">
        <v>719.82318311881022</v>
      </c>
      <c r="E44" s="195">
        <v>544</v>
      </c>
      <c r="F44" s="235">
        <f t="shared" si="0"/>
        <v>82.87519675160253</v>
      </c>
      <c r="G44" s="236">
        <f t="shared" si="1"/>
        <v>75.574114971260968</v>
      </c>
    </row>
    <row r="45" spans="1:7" x14ac:dyDescent="0.35">
      <c r="A45" t="s">
        <v>43</v>
      </c>
      <c r="B45" s="200">
        <v>40227</v>
      </c>
      <c r="C45" s="201">
        <v>35585</v>
      </c>
      <c r="D45" s="202">
        <v>1327.1484600379827</v>
      </c>
      <c r="E45" s="195">
        <v>967</v>
      </c>
      <c r="F45" s="235">
        <f t="shared" si="0"/>
        <v>88.460486737763205</v>
      </c>
      <c r="G45" s="236">
        <f t="shared" si="1"/>
        <v>72.862986253423728</v>
      </c>
    </row>
    <row r="46" spans="1:7" x14ac:dyDescent="0.35">
      <c r="A46" t="s">
        <v>44</v>
      </c>
      <c r="B46" s="200">
        <v>19804</v>
      </c>
      <c r="C46" s="201">
        <v>12805</v>
      </c>
      <c r="D46" s="202">
        <v>969.06572867407442</v>
      </c>
      <c r="E46" s="195">
        <v>617</v>
      </c>
      <c r="F46" s="235">
        <f t="shared" si="0"/>
        <v>64.658654817208642</v>
      </c>
      <c r="G46" s="236">
        <f t="shared" si="1"/>
        <v>63.669571809562505</v>
      </c>
    </row>
    <row r="47" spans="1:7" x14ac:dyDescent="0.35">
      <c r="A47" t="s">
        <v>45</v>
      </c>
      <c r="B47" s="200">
        <v>26568</v>
      </c>
      <c r="C47" s="201">
        <v>7165</v>
      </c>
      <c r="D47" s="202">
        <v>64.406753324900464</v>
      </c>
      <c r="E47" s="195">
        <v>10</v>
      </c>
      <c r="F47" s="235">
        <f t="shared" si="0"/>
        <v>26.968533574224629</v>
      </c>
      <c r="G47" s="236">
        <f t="shared" si="1"/>
        <v>15.52632213823123</v>
      </c>
    </row>
    <row r="48" spans="1:7" x14ac:dyDescent="0.35">
      <c r="A48" t="s">
        <v>46</v>
      </c>
      <c r="B48" s="200">
        <v>31900</v>
      </c>
      <c r="C48" s="201">
        <v>16927</v>
      </c>
      <c r="D48" s="202">
        <v>116.83589195449899</v>
      </c>
      <c r="E48" s="195">
        <v>138</v>
      </c>
      <c r="F48" s="235">
        <f>C48/B48%</f>
        <v>53.062695924764888</v>
      </c>
      <c r="G48" s="236">
        <f t="shared" si="1"/>
        <v>118.11438907295991</v>
      </c>
    </row>
    <row r="49" spans="1:7" x14ac:dyDescent="0.35">
      <c r="A49" s="196"/>
      <c r="B49" s="195">
        <f>SUM(B2:B48)</f>
        <v>1657868</v>
      </c>
      <c r="C49" s="195">
        <f t="shared" ref="C49:E49" si="2">SUM(C2:C48)</f>
        <v>1187485</v>
      </c>
      <c r="D49" s="195">
        <f t="shared" si="2"/>
        <v>57533.000000000073</v>
      </c>
      <c r="E49" s="195">
        <f t="shared" si="2"/>
        <v>45535</v>
      </c>
      <c r="F49" s="237">
        <f>C49/B49%</f>
        <v>71.62723449635314</v>
      </c>
      <c r="G49" s="238">
        <f t="shared" si="1"/>
        <v>79.145881494098944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C218-9CDB-4930-BB29-842875B74D66}">
  <sheetPr codeName="Sheet9">
    <tabColor theme="9" tint="0.59999389629810485"/>
  </sheetPr>
  <dimension ref="A1:D48"/>
  <sheetViews>
    <sheetView topLeftCell="A2" workbookViewId="0">
      <selection activeCell="F25" sqref="F25"/>
    </sheetView>
  </sheetViews>
  <sheetFormatPr defaultRowHeight="14.5" x14ac:dyDescent="0.35"/>
  <cols>
    <col min="1" max="1" width="20" customWidth="1"/>
    <col min="2" max="2" width="11.81640625" style="10" customWidth="1"/>
    <col min="3" max="3" width="9.1796875" style="10"/>
  </cols>
  <sheetData>
    <row r="1" spans="1:4" ht="101.5" x14ac:dyDescent="0.35">
      <c r="A1" s="197" t="s">
        <v>47</v>
      </c>
      <c r="B1" s="198" t="s">
        <v>63</v>
      </c>
      <c r="C1" s="199" t="s">
        <v>64</v>
      </c>
      <c r="D1" t="s">
        <v>306</v>
      </c>
    </row>
    <row r="2" spans="1:4" x14ac:dyDescent="0.35">
      <c r="A2" t="s">
        <v>14</v>
      </c>
      <c r="B2" s="182">
        <v>14217</v>
      </c>
      <c r="C2" s="203">
        <v>106.49926144756279</v>
      </c>
      <c r="D2">
        <v>72</v>
      </c>
    </row>
    <row r="3" spans="1:4" x14ac:dyDescent="0.35">
      <c r="A3" t="s">
        <v>38</v>
      </c>
      <c r="B3" s="182">
        <v>9970</v>
      </c>
      <c r="C3" s="203">
        <v>97.151454363089272</v>
      </c>
      <c r="D3">
        <v>72</v>
      </c>
    </row>
    <row r="4" spans="1:4" x14ac:dyDescent="0.35">
      <c r="A4" t="s">
        <v>28</v>
      </c>
      <c r="B4" s="182">
        <v>26954</v>
      </c>
      <c r="C4" s="203">
        <v>89.815982785486383</v>
      </c>
      <c r="D4">
        <v>72</v>
      </c>
    </row>
    <row r="5" spans="1:4" x14ac:dyDescent="0.35">
      <c r="A5" t="s">
        <v>32</v>
      </c>
      <c r="B5" s="182">
        <v>48641</v>
      </c>
      <c r="C5" s="203">
        <v>89.375218437120949</v>
      </c>
      <c r="D5">
        <v>72</v>
      </c>
    </row>
    <row r="6" spans="1:4" x14ac:dyDescent="0.35">
      <c r="A6" t="s">
        <v>43</v>
      </c>
      <c r="B6" s="182">
        <v>40227</v>
      </c>
      <c r="C6" s="203">
        <v>88.460486737763205</v>
      </c>
      <c r="D6">
        <v>72</v>
      </c>
    </row>
    <row r="7" spans="1:4" x14ac:dyDescent="0.35">
      <c r="A7" s="204" t="s">
        <v>27</v>
      </c>
      <c r="B7" s="182">
        <v>41290</v>
      </c>
      <c r="C7" s="203">
        <v>86.660208282877221</v>
      </c>
      <c r="D7">
        <v>72</v>
      </c>
    </row>
    <row r="8" spans="1:4" x14ac:dyDescent="0.35">
      <c r="A8" t="s">
        <v>9</v>
      </c>
      <c r="B8" s="182">
        <v>40540</v>
      </c>
      <c r="C8" s="203">
        <v>86.327084361124818</v>
      </c>
      <c r="D8">
        <v>72</v>
      </c>
    </row>
    <row r="9" spans="1:4" x14ac:dyDescent="0.35">
      <c r="A9" t="s">
        <v>19</v>
      </c>
      <c r="B9" s="182">
        <v>17996</v>
      </c>
      <c r="C9" s="203">
        <v>85.546788175150027</v>
      </c>
      <c r="D9">
        <v>72</v>
      </c>
    </row>
    <row r="10" spans="1:4" x14ac:dyDescent="0.35">
      <c r="A10" t="s">
        <v>3</v>
      </c>
      <c r="B10" s="182">
        <v>30407</v>
      </c>
      <c r="C10" s="203">
        <v>84.783109152497786</v>
      </c>
      <c r="D10">
        <v>72</v>
      </c>
    </row>
    <row r="11" spans="1:4" x14ac:dyDescent="0.35">
      <c r="A11" t="s">
        <v>20</v>
      </c>
      <c r="B11" s="182">
        <v>5155</v>
      </c>
      <c r="C11" s="203">
        <v>84.539282250242493</v>
      </c>
      <c r="D11">
        <v>72</v>
      </c>
    </row>
    <row r="12" spans="1:4" x14ac:dyDescent="0.35">
      <c r="A12" s="204" t="s">
        <v>30</v>
      </c>
      <c r="B12" s="182">
        <v>76232</v>
      </c>
      <c r="C12" s="203">
        <v>84.303179767026961</v>
      </c>
      <c r="D12">
        <v>72</v>
      </c>
    </row>
    <row r="13" spans="1:4" x14ac:dyDescent="0.35">
      <c r="A13" t="s">
        <v>5</v>
      </c>
      <c r="B13" s="182">
        <v>16323</v>
      </c>
      <c r="C13" s="203">
        <v>83.636586411811564</v>
      </c>
      <c r="D13">
        <v>72</v>
      </c>
    </row>
    <row r="14" spans="1:4" x14ac:dyDescent="0.35">
      <c r="A14" t="s">
        <v>40</v>
      </c>
      <c r="B14" s="182">
        <v>12207</v>
      </c>
      <c r="C14" s="203">
        <v>83.591381993937915</v>
      </c>
      <c r="D14">
        <v>72</v>
      </c>
    </row>
    <row r="15" spans="1:4" x14ac:dyDescent="0.35">
      <c r="A15" t="s">
        <v>34</v>
      </c>
      <c r="B15" s="182">
        <v>17327</v>
      </c>
      <c r="C15" s="203">
        <v>82.980319732209836</v>
      </c>
      <c r="D15">
        <v>72</v>
      </c>
    </row>
    <row r="16" spans="1:4" x14ac:dyDescent="0.35">
      <c r="A16" t="s">
        <v>42</v>
      </c>
      <c r="B16" s="182">
        <v>43837</v>
      </c>
      <c r="C16" s="203">
        <v>82.87519675160253</v>
      </c>
      <c r="D16">
        <v>72</v>
      </c>
    </row>
    <row r="17" spans="1:4" x14ac:dyDescent="0.35">
      <c r="A17" t="s">
        <v>35</v>
      </c>
      <c r="B17" s="182">
        <v>18431</v>
      </c>
      <c r="C17" s="203">
        <v>81.921762248385875</v>
      </c>
      <c r="D17">
        <v>72</v>
      </c>
    </row>
    <row r="18" spans="1:4" x14ac:dyDescent="0.35">
      <c r="A18" t="s">
        <v>12</v>
      </c>
      <c r="B18" s="182">
        <v>68245</v>
      </c>
      <c r="C18" s="203">
        <v>80.883581214741</v>
      </c>
      <c r="D18">
        <v>72</v>
      </c>
    </row>
    <row r="19" spans="1:4" x14ac:dyDescent="0.35">
      <c r="A19" t="s">
        <v>41</v>
      </c>
      <c r="B19" s="182">
        <v>33554</v>
      </c>
      <c r="C19" s="203">
        <v>79.060618704178339</v>
      </c>
      <c r="D19">
        <v>72</v>
      </c>
    </row>
    <row r="20" spans="1:4" x14ac:dyDescent="0.35">
      <c r="A20" t="s">
        <v>1</v>
      </c>
      <c r="B20" s="182">
        <v>29444</v>
      </c>
      <c r="C20" s="203">
        <v>79.004211384322787</v>
      </c>
      <c r="D20">
        <v>72</v>
      </c>
    </row>
    <row r="21" spans="1:4" x14ac:dyDescent="0.35">
      <c r="A21" t="s">
        <v>29</v>
      </c>
      <c r="B21" s="182">
        <v>164489</v>
      </c>
      <c r="C21" s="203">
        <v>78.062970776161322</v>
      </c>
      <c r="D21">
        <v>72</v>
      </c>
    </row>
    <row r="22" spans="1:4" x14ac:dyDescent="0.35">
      <c r="A22" t="s">
        <v>31</v>
      </c>
      <c r="B22" s="182">
        <v>26798</v>
      </c>
      <c r="C22" s="203">
        <v>76.431076946040747</v>
      </c>
      <c r="D22">
        <v>72</v>
      </c>
    </row>
    <row r="23" spans="1:4" x14ac:dyDescent="0.35">
      <c r="A23" t="s">
        <v>22</v>
      </c>
      <c r="B23" s="182">
        <v>25129</v>
      </c>
      <c r="C23" s="203">
        <v>75.442715587568145</v>
      </c>
      <c r="D23">
        <v>72</v>
      </c>
    </row>
    <row r="24" spans="1:4" x14ac:dyDescent="0.35">
      <c r="A24" t="s">
        <v>33</v>
      </c>
      <c r="B24" s="182">
        <v>22511</v>
      </c>
      <c r="C24" s="203">
        <v>75.376482608502499</v>
      </c>
      <c r="D24">
        <v>72</v>
      </c>
    </row>
    <row r="25" spans="1:4" x14ac:dyDescent="0.35">
      <c r="A25" t="s">
        <v>21</v>
      </c>
      <c r="B25" s="182">
        <v>35699</v>
      </c>
      <c r="C25" s="203">
        <v>73.960054903498701</v>
      </c>
      <c r="D25">
        <v>72</v>
      </c>
    </row>
    <row r="26" spans="1:4" x14ac:dyDescent="0.35">
      <c r="A26" t="s">
        <v>4</v>
      </c>
      <c r="B26" s="182">
        <v>17668</v>
      </c>
      <c r="C26" s="203">
        <v>73.918949513244286</v>
      </c>
      <c r="D26">
        <v>72</v>
      </c>
    </row>
    <row r="27" spans="1:4" x14ac:dyDescent="0.35">
      <c r="A27" t="s">
        <v>11</v>
      </c>
      <c r="B27" s="182">
        <v>29426</v>
      </c>
      <c r="C27" s="203">
        <v>71.71548970298376</v>
      </c>
      <c r="D27">
        <v>72</v>
      </c>
    </row>
    <row r="28" spans="1:4" x14ac:dyDescent="0.35">
      <c r="A28" t="s">
        <v>2</v>
      </c>
      <c r="B28" s="182">
        <v>63918</v>
      </c>
      <c r="C28" s="203">
        <v>71.572952845833726</v>
      </c>
      <c r="D28">
        <v>72</v>
      </c>
    </row>
    <row r="29" spans="1:4" x14ac:dyDescent="0.35">
      <c r="A29" t="s">
        <v>15</v>
      </c>
      <c r="B29" s="182">
        <v>41476</v>
      </c>
      <c r="C29" s="203">
        <v>71.460603722634772</v>
      </c>
      <c r="D29">
        <v>72</v>
      </c>
    </row>
    <row r="30" spans="1:4" x14ac:dyDescent="0.35">
      <c r="A30" t="s">
        <v>13</v>
      </c>
      <c r="B30" s="182">
        <v>57052</v>
      </c>
      <c r="C30" s="203">
        <v>70.274486433429161</v>
      </c>
      <c r="D30">
        <v>72</v>
      </c>
    </row>
    <row r="31" spans="1:4" x14ac:dyDescent="0.35">
      <c r="A31" t="s">
        <v>8</v>
      </c>
      <c r="B31" s="182">
        <v>7027</v>
      </c>
      <c r="C31" s="203">
        <v>68.948342109008109</v>
      </c>
      <c r="D31">
        <v>72</v>
      </c>
    </row>
    <row r="32" spans="1:4" x14ac:dyDescent="0.35">
      <c r="A32" s="204" t="s">
        <v>7</v>
      </c>
      <c r="B32" s="182">
        <v>42558</v>
      </c>
      <c r="C32" s="203">
        <v>68.706236195309927</v>
      </c>
      <c r="D32">
        <v>72</v>
      </c>
    </row>
    <row r="33" spans="1:4" x14ac:dyDescent="0.35">
      <c r="A33" s="204" t="s">
        <v>16</v>
      </c>
      <c r="B33" s="182">
        <v>43362</v>
      </c>
      <c r="C33" s="203">
        <v>68.207186015405199</v>
      </c>
      <c r="D33">
        <v>72</v>
      </c>
    </row>
    <row r="34" spans="1:4" x14ac:dyDescent="0.35">
      <c r="A34" t="s">
        <v>37</v>
      </c>
      <c r="B34" s="182">
        <v>33361</v>
      </c>
      <c r="C34" s="203">
        <v>64.830190941518538</v>
      </c>
      <c r="D34">
        <v>72</v>
      </c>
    </row>
    <row r="35" spans="1:4" x14ac:dyDescent="0.35">
      <c r="A35" t="s">
        <v>44</v>
      </c>
      <c r="B35" s="182">
        <v>19804</v>
      </c>
      <c r="C35" s="203">
        <v>64.658654817208642</v>
      </c>
      <c r="D35">
        <v>72</v>
      </c>
    </row>
    <row r="36" spans="1:4" x14ac:dyDescent="0.35">
      <c r="A36" t="s">
        <v>26</v>
      </c>
      <c r="B36" s="182">
        <v>51013</v>
      </c>
      <c r="C36" s="203">
        <v>63.86019249995099</v>
      </c>
      <c r="D36">
        <v>72</v>
      </c>
    </row>
    <row r="37" spans="1:4" x14ac:dyDescent="0.35">
      <c r="A37" t="s">
        <v>0</v>
      </c>
      <c r="B37" s="182">
        <v>24263</v>
      </c>
      <c r="C37" s="203">
        <v>61.323826402341012</v>
      </c>
      <c r="D37">
        <v>72</v>
      </c>
    </row>
    <row r="38" spans="1:4" x14ac:dyDescent="0.35">
      <c r="A38" t="s">
        <v>10</v>
      </c>
      <c r="B38" s="182">
        <v>67466</v>
      </c>
      <c r="C38" s="203">
        <v>59.272818901372545</v>
      </c>
      <c r="D38">
        <v>72</v>
      </c>
    </row>
    <row r="39" spans="1:4" x14ac:dyDescent="0.35">
      <c r="A39" t="s">
        <v>17</v>
      </c>
      <c r="B39" s="182">
        <v>35572</v>
      </c>
      <c r="C39" s="203">
        <v>58.264927471044636</v>
      </c>
      <c r="D39">
        <v>72</v>
      </c>
    </row>
    <row r="40" spans="1:4" x14ac:dyDescent="0.35">
      <c r="A40" t="s">
        <v>18</v>
      </c>
      <c r="B40" s="182">
        <v>37480</v>
      </c>
      <c r="C40" s="203">
        <v>57.53735325506937</v>
      </c>
      <c r="D40">
        <v>72</v>
      </c>
    </row>
    <row r="41" spans="1:4" x14ac:dyDescent="0.35">
      <c r="A41" t="s">
        <v>25</v>
      </c>
      <c r="B41" s="182">
        <v>48586</v>
      </c>
      <c r="C41" s="203">
        <v>56.186967439180009</v>
      </c>
      <c r="D41">
        <v>72</v>
      </c>
    </row>
    <row r="42" spans="1:4" x14ac:dyDescent="0.35">
      <c r="A42" t="s">
        <v>39</v>
      </c>
      <c r="B42" s="182">
        <v>11813</v>
      </c>
      <c r="C42" s="203">
        <v>55.548971472107006</v>
      </c>
      <c r="D42">
        <v>72</v>
      </c>
    </row>
    <row r="43" spans="1:4" x14ac:dyDescent="0.35">
      <c r="A43" t="s">
        <v>36</v>
      </c>
      <c r="B43" s="182">
        <v>13472</v>
      </c>
      <c r="C43" s="203">
        <v>53.963776722090259</v>
      </c>
      <c r="D43">
        <v>72</v>
      </c>
    </row>
    <row r="44" spans="1:4" x14ac:dyDescent="0.35">
      <c r="A44" t="s">
        <v>46</v>
      </c>
      <c r="B44" s="182">
        <v>31900</v>
      </c>
      <c r="C44" s="203">
        <v>53.062695924764888</v>
      </c>
      <c r="D44">
        <v>72</v>
      </c>
    </row>
    <row r="45" spans="1:4" x14ac:dyDescent="0.35">
      <c r="A45" t="s">
        <v>24</v>
      </c>
      <c r="B45" s="182">
        <v>16770</v>
      </c>
      <c r="C45" s="203">
        <v>40.33392963625522</v>
      </c>
      <c r="D45">
        <v>72</v>
      </c>
    </row>
    <row r="46" spans="1:4" x14ac:dyDescent="0.35">
      <c r="A46" t="s">
        <v>23</v>
      </c>
      <c r="B46" s="182">
        <v>32821</v>
      </c>
      <c r="C46" s="203">
        <v>33.505987020505167</v>
      </c>
      <c r="D46">
        <v>72</v>
      </c>
    </row>
    <row r="47" spans="1:4" x14ac:dyDescent="0.35">
      <c r="A47" t="s">
        <v>6</v>
      </c>
      <c r="B47" s="182">
        <v>38869</v>
      </c>
      <c r="C47" s="203">
        <v>32.128431397772005</v>
      </c>
      <c r="D47">
        <v>72</v>
      </c>
    </row>
    <row r="48" spans="1:4" x14ac:dyDescent="0.35">
      <c r="A48" t="s">
        <v>45</v>
      </c>
      <c r="B48" s="182">
        <v>26568</v>
      </c>
      <c r="C48" s="203">
        <v>26.968533574224629</v>
      </c>
      <c r="D48">
        <v>72</v>
      </c>
    </row>
  </sheetData>
  <autoFilter ref="A1:C48" xr:uid="{3FC5C218-9CDB-4930-BB29-842875B74D66}">
    <sortState xmlns:xlrd2="http://schemas.microsoft.com/office/spreadsheetml/2017/richdata2" ref="A2:C48">
      <sortCondition descending="1" ref="C1:C48"/>
    </sortState>
  </autoFilter>
  <sortState xmlns:xlrd2="http://schemas.microsoft.com/office/spreadsheetml/2017/richdata2" ref="A2:C48">
    <sortCondition descending="1" ref="C2:C48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40DC-6EDD-415D-8893-3932F09498EF}">
  <sheetPr codeName="Sheet10">
    <tabColor theme="9" tint="0.59999389629810485"/>
  </sheetPr>
  <dimension ref="A1:C48"/>
  <sheetViews>
    <sheetView workbookViewId="0">
      <selection activeCell="C4" sqref="C4"/>
    </sheetView>
  </sheetViews>
  <sheetFormatPr defaultRowHeight="14.5" x14ac:dyDescent="0.35"/>
  <cols>
    <col min="2" max="2" width="9.54296875" style="10" bestFit="1" customWidth="1"/>
    <col min="3" max="3" width="9.1796875" style="10"/>
  </cols>
  <sheetData>
    <row r="1" spans="1:3" s="7" customFormat="1" ht="101.5" x14ac:dyDescent="0.35">
      <c r="A1" s="7" t="s">
        <v>47</v>
      </c>
      <c r="B1" s="212" t="s">
        <v>312</v>
      </c>
      <c r="C1" s="212" t="s">
        <v>311</v>
      </c>
    </row>
    <row r="2" spans="1:3" x14ac:dyDescent="0.35">
      <c r="A2" t="s">
        <v>8</v>
      </c>
      <c r="B2" s="213">
        <v>89.011772153002966</v>
      </c>
      <c r="C2" s="216">
        <v>123.57915963173974</v>
      </c>
    </row>
    <row r="3" spans="1:3" x14ac:dyDescent="0.35">
      <c r="A3" t="s">
        <v>46</v>
      </c>
      <c r="B3" s="213">
        <v>116.83589195449899</v>
      </c>
      <c r="C3" s="216">
        <v>118.11438907295991</v>
      </c>
    </row>
    <row r="4" spans="1:3" x14ac:dyDescent="0.35">
      <c r="A4" t="s">
        <v>34</v>
      </c>
      <c r="B4" s="213">
        <v>336.87739350521963</v>
      </c>
      <c r="C4" s="216">
        <v>106.56696083539296</v>
      </c>
    </row>
    <row r="5" spans="1:3" x14ac:dyDescent="0.35">
      <c r="A5" t="s">
        <v>5</v>
      </c>
      <c r="B5" s="213">
        <v>306.0326039049329</v>
      </c>
      <c r="C5" s="216">
        <v>104.2372596676318</v>
      </c>
    </row>
    <row r="6" spans="1:3" x14ac:dyDescent="0.35">
      <c r="A6" t="s">
        <v>13</v>
      </c>
      <c r="B6" s="213">
        <v>1010.134406802403</v>
      </c>
      <c r="C6" s="216">
        <v>98.501743263026626</v>
      </c>
    </row>
    <row r="7" spans="1:3" x14ac:dyDescent="0.35">
      <c r="A7" t="s">
        <v>26</v>
      </c>
      <c r="B7" s="213">
        <v>3438.2122430980589</v>
      </c>
      <c r="C7" s="216">
        <v>96.678150299553764</v>
      </c>
    </row>
    <row r="8" spans="1:3" x14ac:dyDescent="0.35">
      <c r="A8" t="s">
        <v>12</v>
      </c>
      <c r="B8" s="213">
        <v>1497.5018184609658</v>
      </c>
      <c r="C8" s="216">
        <v>93.155145643408275</v>
      </c>
    </row>
    <row r="9" spans="1:3" x14ac:dyDescent="0.35">
      <c r="A9" t="s">
        <v>22</v>
      </c>
      <c r="B9" s="213">
        <v>596.2264209160976</v>
      </c>
      <c r="C9" s="216">
        <v>92.749999094357392</v>
      </c>
    </row>
    <row r="10" spans="1:3" x14ac:dyDescent="0.35">
      <c r="A10" t="s">
        <v>37</v>
      </c>
      <c r="B10" s="213">
        <v>4394.8908577070843</v>
      </c>
      <c r="C10" s="216">
        <v>91.333326127106503</v>
      </c>
    </row>
    <row r="11" spans="1:3" x14ac:dyDescent="0.35">
      <c r="A11" t="s">
        <v>38</v>
      </c>
      <c r="B11" s="213">
        <v>341.78839647693655</v>
      </c>
      <c r="C11" s="216">
        <v>90.699392722338487</v>
      </c>
    </row>
    <row r="12" spans="1:3" x14ac:dyDescent="0.35">
      <c r="A12" t="s">
        <v>2</v>
      </c>
      <c r="B12" s="213">
        <v>1404.9315109231954</v>
      </c>
      <c r="C12" s="216">
        <v>88.758775093640182</v>
      </c>
    </row>
    <row r="13" spans="1:3" x14ac:dyDescent="0.35">
      <c r="A13" t="s">
        <v>19</v>
      </c>
      <c r="B13" s="213">
        <v>333.55838899837926</v>
      </c>
      <c r="C13" s="216">
        <v>86.941300103655635</v>
      </c>
    </row>
    <row r="14" spans="1:3" x14ac:dyDescent="0.35">
      <c r="A14" t="s">
        <v>29</v>
      </c>
      <c r="B14" s="213">
        <v>7217</v>
      </c>
      <c r="C14" s="216">
        <v>86.628793127338227</v>
      </c>
    </row>
    <row r="15" spans="1:3" x14ac:dyDescent="0.35">
      <c r="A15" t="s">
        <v>41</v>
      </c>
      <c r="B15" s="213">
        <v>884.934108946837</v>
      </c>
      <c r="C15" s="216">
        <v>85.995103172785221</v>
      </c>
    </row>
    <row r="16" spans="1:3" x14ac:dyDescent="0.35">
      <c r="A16" t="s">
        <v>7</v>
      </c>
      <c r="B16" s="213">
        <v>5474.3900652715138</v>
      </c>
      <c r="C16" s="216">
        <v>85.689911461713493</v>
      </c>
    </row>
    <row r="17" spans="1:3" x14ac:dyDescent="0.35">
      <c r="A17" t="s">
        <v>18</v>
      </c>
      <c r="B17" s="213">
        <v>642.23452748912393</v>
      </c>
      <c r="C17" s="216">
        <v>85.327084817824627</v>
      </c>
    </row>
    <row r="18" spans="1:3" x14ac:dyDescent="0.35">
      <c r="A18" t="s">
        <v>30</v>
      </c>
      <c r="B18" s="213">
        <v>2141.6466529452882</v>
      </c>
      <c r="C18" s="216">
        <v>83.673933677881053</v>
      </c>
    </row>
    <row r="19" spans="1:3" x14ac:dyDescent="0.35">
      <c r="A19" t="s">
        <v>14</v>
      </c>
      <c r="B19" s="213">
        <v>438.96060480655285</v>
      </c>
      <c r="C19" s="216">
        <v>82.923158938240604</v>
      </c>
    </row>
    <row r="20" spans="1:3" x14ac:dyDescent="0.35">
      <c r="A20" t="s">
        <v>40</v>
      </c>
      <c r="B20" s="213">
        <v>219.32176739051445</v>
      </c>
      <c r="C20" s="216">
        <v>81.61524600578322</v>
      </c>
    </row>
    <row r="21" spans="1:3" x14ac:dyDescent="0.35">
      <c r="A21" t="s">
        <v>27</v>
      </c>
      <c r="B21" s="213">
        <v>1865.5664674376007</v>
      </c>
      <c r="C21" s="216">
        <v>79.922105485092857</v>
      </c>
    </row>
    <row r="22" spans="1:3" x14ac:dyDescent="0.35">
      <c r="A22" t="s">
        <v>42</v>
      </c>
      <c r="B22" s="213">
        <v>719.82318311881022</v>
      </c>
      <c r="C22" s="216">
        <v>75.574114971260968</v>
      </c>
    </row>
    <row r="23" spans="1:3" x14ac:dyDescent="0.35">
      <c r="A23" t="s">
        <v>3</v>
      </c>
      <c r="B23" s="213">
        <v>1698.6997087772959</v>
      </c>
      <c r="C23" s="216">
        <v>75.234015370491193</v>
      </c>
    </row>
    <row r="24" spans="1:3" x14ac:dyDescent="0.35">
      <c r="A24" t="s">
        <v>39</v>
      </c>
      <c r="B24" s="213">
        <v>75.074851696783156</v>
      </c>
      <c r="C24" s="216">
        <v>74.592221941611271</v>
      </c>
    </row>
    <row r="25" spans="1:3" x14ac:dyDescent="0.35">
      <c r="A25" t="s">
        <v>20</v>
      </c>
      <c r="B25" s="213">
        <v>87.20135009715321</v>
      </c>
      <c r="C25" s="216">
        <v>74.540130316310325</v>
      </c>
    </row>
    <row r="26" spans="1:3" x14ac:dyDescent="0.35">
      <c r="A26" t="s">
        <v>21</v>
      </c>
      <c r="B26" s="213">
        <v>965.07210769154324</v>
      </c>
      <c r="C26" s="216">
        <v>74.398585792460537</v>
      </c>
    </row>
    <row r="27" spans="1:3" x14ac:dyDescent="0.35">
      <c r="A27" t="s">
        <v>43</v>
      </c>
      <c r="B27" s="213">
        <v>1327.1484600379827</v>
      </c>
      <c r="C27" s="216">
        <v>72.862986253423728</v>
      </c>
    </row>
    <row r="28" spans="1:3" x14ac:dyDescent="0.35">
      <c r="A28" t="s">
        <v>4</v>
      </c>
      <c r="B28" s="213">
        <v>243.27082209349561</v>
      </c>
      <c r="C28" s="216">
        <v>72.7584173378483</v>
      </c>
    </row>
    <row r="29" spans="1:3" x14ac:dyDescent="0.35">
      <c r="A29" t="s">
        <v>11</v>
      </c>
      <c r="B29" s="213">
        <v>807.49909025620275</v>
      </c>
      <c r="C29" s="216">
        <v>72.445902052272473</v>
      </c>
    </row>
    <row r="30" spans="1:3" x14ac:dyDescent="0.35">
      <c r="A30" t="s">
        <v>28</v>
      </c>
      <c r="B30" s="213">
        <v>693.13888375382521</v>
      </c>
      <c r="C30" s="216">
        <v>68.673105946983043</v>
      </c>
    </row>
    <row r="31" spans="1:3" x14ac:dyDescent="0.35">
      <c r="A31" t="s">
        <v>1</v>
      </c>
      <c r="B31" s="213">
        <v>556.83450769137539</v>
      </c>
      <c r="C31" s="216">
        <v>68.60207022437676</v>
      </c>
    </row>
    <row r="32" spans="1:3" x14ac:dyDescent="0.35">
      <c r="A32" t="s">
        <v>9</v>
      </c>
      <c r="B32" s="213">
        <v>1101.5903491911167</v>
      </c>
      <c r="C32" s="216">
        <v>67.720273743118568</v>
      </c>
    </row>
    <row r="33" spans="1:3" x14ac:dyDescent="0.35">
      <c r="A33" t="s">
        <v>32</v>
      </c>
      <c r="B33" s="213">
        <v>776.3004371690995</v>
      </c>
      <c r="C33" s="216">
        <v>67.628456054268668</v>
      </c>
    </row>
    <row r="34" spans="1:3" x14ac:dyDescent="0.35">
      <c r="A34" t="s">
        <v>16</v>
      </c>
      <c r="B34" s="213">
        <v>5866.1370441068921</v>
      </c>
      <c r="C34" s="216">
        <v>67.011731407623245</v>
      </c>
    </row>
    <row r="35" spans="1:3" x14ac:dyDescent="0.35">
      <c r="A35" t="s">
        <v>10</v>
      </c>
      <c r="B35" s="213">
        <v>2355.3030516254289</v>
      </c>
      <c r="C35" s="216">
        <v>66.743003577188929</v>
      </c>
    </row>
    <row r="36" spans="1:3" x14ac:dyDescent="0.35">
      <c r="A36" t="s">
        <v>25</v>
      </c>
      <c r="B36" s="213">
        <v>858.2666179776661</v>
      </c>
      <c r="C36" s="216">
        <v>64.548706473681847</v>
      </c>
    </row>
    <row r="37" spans="1:3" x14ac:dyDescent="0.35">
      <c r="A37" t="s">
        <v>44</v>
      </c>
      <c r="B37" s="213">
        <v>969.06572867407442</v>
      </c>
      <c r="C37" s="216">
        <v>63.669571809562505</v>
      </c>
    </row>
    <row r="38" spans="1:3" x14ac:dyDescent="0.35">
      <c r="A38" t="s">
        <v>0</v>
      </c>
      <c r="B38" s="213">
        <v>279.79512465097565</v>
      </c>
      <c r="C38" s="216">
        <v>63.260573328715004</v>
      </c>
    </row>
    <row r="39" spans="1:3" x14ac:dyDescent="0.35">
      <c r="A39" t="s">
        <v>33</v>
      </c>
      <c r="B39" s="213">
        <v>755.56608468537331</v>
      </c>
      <c r="C39" s="216">
        <v>63.131473165398688</v>
      </c>
    </row>
    <row r="40" spans="1:3" x14ac:dyDescent="0.35">
      <c r="A40" t="s">
        <v>35</v>
      </c>
      <c r="B40" s="213">
        <v>535.52129947344622</v>
      </c>
      <c r="C40" s="216">
        <v>62.555868520895494</v>
      </c>
    </row>
    <row r="41" spans="1:3" x14ac:dyDescent="0.35">
      <c r="A41" t="s">
        <v>15</v>
      </c>
      <c r="B41" s="213">
        <v>1933.8037051311535</v>
      </c>
      <c r="C41" s="216">
        <v>61.485040950387479</v>
      </c>
    </row>
    <row r="42" spans="1:3" x14ac:dyDescent="0.35">
      <c r="A42" t="s">
        <v>31</v>
      </c>
      <c r="B42" s="213">
        <v>679.87209293262072</v>
      </c>
      <c r="C42" s="216">
        <v>60.746720492457499</v>
      </c>
    </row>
    <row r="43" spans="1:3" x14ac:dyDescent="0.35">
      <c r="A43" t="s">
        <v>24</v>
      </c>
      <c r="B43" s="213">
        <v>71.537622601179706</v>
      </c>
      <c r="C43" s="216">
        <v>58.710365920529469</v>
      </c>
    </row>
    <row r="44" spans="1:3" x14ac:dyDescent="0.35">
      <c r="A44" t="s">
        <v>17</v>
      </c>
      <c r="B44" s="213">
        <v>760.53108736507738</v>
      </c>
      <c r="C44" s="216">
        <v>57.459847106845096</v>
      </c>
    </row>
    <row r="45" spans="1:3" x14ac:dyDescent="0.35">
      <c r="A45" t="s">
        <v>6</v>
      </c>
      <c r="B45" s="213">
        <v>110.64549302198623</v>
      </c>
      <c r="C45" s="216">
        <v>42.47800675501594</v>
      </c>
    </row>
    <row r="46" spans="1:3" x14ac:dyDescent="0.35">
      <c r="A46" t="s">
        <v>36</v>
      </c>
      <c r="B46" s="213">
        <v>328.89089001328637</v>
      </c>
      <c r="C46" s="216">
        <v>19.763393263150029</v>
      </c>
    </row>
    <row r="47" spans="1:3" x14ac:dyDescent="0.35">
      <c r="A47" t="s">
        <v>45</v>
      </c>
      <c r="B47" s="213">
        <v>64.406753324900464</v>
      </c>
      <c r="C47" s="216">
        <v>15.52632213823123</v>
      </c>
    </row>
    <row r="48" spans="1:3" x14ac:dyDescent="0.35">
      <c r="A48" t="s">
        <v>23</v>
      </c>
      <c r="B48" s="213">
        <v>161.94775365311284</v>
      </c>
      <c r="C48" s="216">
        <v>11.114695692880959</v>
      </c>
    </row>
  </sheetData>
  <autoFilter ref="A1:C48" xr:uid="{205140DC-6EDD-415D-8893-3932F09498EF}">
    <sortState xmlns:xlrd2="http://schemas.microsoft.com/office/spreadsheetml/2017/richdata2" ref="A2:C48">
      <sortCondition descending="1" ref="C1:C48"/>
    </sortState>
  </autoFilter>
  <sortState xmlns:xlrd2="http://schemas.microsoft.com/office/spreadsheetml/2017/richdata2" ref="A2:C48">
    <sortCondition descending="1" ref="C2:C48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7406-F3A8-4A42-A7CB-89FA2F0A407F}">
  <sheetPr codeName="Sheet11">
    <tabColor theme="5"/>
  </sheetPr>
  <dimension ref="A1:J51"/>
  <sheetViews>
    <sheetView workbookViewId="0">
      <selection activeCell="M6" sqref="M6"/>
    </sheetView>
  </sheetViews>
  <sheetFormatPr defaultRowHeight="14.5" x14ac:dyDescent="0.35"/>
  <cols>
    <col min="1" max="1" width="20" customWidth="1"/>
    <col min="2" max="2" width="10.1796875" style="10" customWidth="1"/>
    <col min="3" max="4" width="9.1796875" style="10"/>
    <col min="5" max="5" width="11.54296875" style="10" bestFit="1" customWidth="1"/>
    <col min="6" max="6" width="9.1796875" style="10"/>
    <col min="7" max="7" width="9.54296875" style="10" bestFit="1" customWidth="1"/>
    <col min="8" max="10" width="9.1796875" style="10"/>
  </cols>
  <sheetData>
    <row r="1" spans="1:10" ht="27" customHeight="1" x14ac:dyDescent="0.35">
      <c r="A1" s="269" t="s">
        <v>47</v>
      </c>
      <c r="B1" s="268" t="s">
        <v>55</v>
      </c>
      <c r="C1" s="268"/>
      <c r="D1" s="268"/>
      <c r="E1" s="268" t="s">
        <v>313</v>
      </c>
      <c r="F1" s="268"/>
      <c r="G1" s="268"/>
      <c r="H1" s="270" t="s">
        <v>66</v>
      </c>
      <c r="I1" s="270"/>
      <c r="J1" s="270"/>
    </row>
    <row r="2" spans="1:10" x14ac:dyDescent="0.35">
      <c r="A2" s="269"/>
      <c r="B2" s="219" t="s">
        <v>52</v>
      </c>
      <c r="C2" s="219" t="s">
        <v>53</v>
      </c>
      <c r="D2" s="219" t="s">
        <v>56</v>
      </c>
      <c r="E2" s="219" t="s">
        <v>52</v>
      </c>
      <c r="F2" s="219" t="s">
        <v>53</v>
      </c>
      <c r="G2" s="219" t="s">
        <v>56</v>
      </c>
      <c r="H2" s="207" t="s">
        <v>52</v>
      </c>
      <c r="I2" s="207" t="s">
        <v>53</v>
      </c>
      <c r="J2" s="207" t="s">
        <v>56</v>
      </c>
    </row>
    <row r="3" spans="1:10" x14ac:dyDescent="0.35">
      <c r="A3" t="s">
        <v>0</v>
      </c>
      <c r="B3" s="182">
        <v>1970</v>
      </c>
      <c r="C3" s="182">
        <v>568</v>
      </c>
      <c r="D3" s="182">
        <v>339</v>
      </c>
      <c r="E3" s="182">
        <v>1509</v>
      </c>
      <c r="F3" s="182">
        <v>70</v>
      </c>
      <c r="G3" s="182">
        <v>0</v>
      </c>
      <c r="H3" s="208">
        <f t="shared" ref="H3:H50" si="0">E3/B3%</f>
        <v>76.598984771573612</v>
      </c>
      <c r="I3" s="208">
        <f t="shared" ref="I3:I50" si="1">F3/C3%</f>
        <v>12.323943661971832</v>
      </c>
      <c r="J3" s="208">
        <f t="shared" ref="J3:J50" si="2">G3/D3%</f>
        <v>0</v>
      </c>
    </row>
    <row r="4" spans="1:10" x14ac:dyDescent="0.35">
      <c r="A4" t="s">
        <v>1</v>
      </c>
      <c r="B4" s="182">
        <v>2603</v>
      </c>
      <c r="C4" s="182">
        <v>409</v>
      </c>
      <c r="D4" s="182">
        <v>582</v>
      </c>
      <c r="E4" s="182">
        <v>1476</v>
      </c>
      <c r="F4" s="182">
        <v>242</v>
      </c>
      <c r="G4" s="182">
        <v>76</v>
      </c>
      <c r="H4" s="208">
        <f t="shared" si="0"/>
        <v>56.703803303880136</v>
      </c>
      <c r="I4" s="208">
        <f t="shared" si="1"/>
        <v>59.168704156479222</v>
      </c>
      <c r="J4" s="208">
        <f t="shared" si="2"/>
        <v>13.058419243986254</v>
      </c>
    </row>
    <row r="5" spans="1:10" x14ac:dyDescent="0.35">
      <c r="A5" t="s">
        <v>2</v>
      </c>
      <c r="B5" s="182">
        <v>3716</v>
      </c>
      <c r="C5" s="182">
        <v>1353</v>
      </c>
      <c r="D5" s="182">
        <v>413</v>
      </c>
      <c r="E5" s="182">
        <v>1131</v>
      </c>
      <c r="F5" s="182">
        <v>933</v>
      </c>
      <c r="G5" s="182">
        <v>0</v>
      </c>
      <c r="H5" s="208">
        <f t="shared" si="0"/>
        <v>30.435952637244352</v>
      </c>
      <c r="I5" s="208">
        <f t="shared" si="1"/>
        <v>68.957871396895797</v>
      </c>
      <c r="J5" s="208">
        <f t="shared" si="2"/>
        <v>0</v>
      </c>
    </row>
    <row r="6" spans="1:10" x14ac:dyDescent="0.35">
      <c r="A6" t="s">
        <v>3</v>
      </c>
      <c r="B6" s="182">
        <v>2421</v>
      </c>
      <c r="C6" s="182">
        <v>550</v>
      </c>
      <c r="D6" s="182">
        <v>281</v>
      </c>
      <c r="E6" s="182">
        <v>2940</v>
      </c>
      <c r="F6" s="182">
        <v>1712</v>
      </c>
      <c r="G6" s="182">
        <v>30</v>
      </c>
      <c r="H6" s="208">
        <f t="shared" si="0"/>
        <v>121.43742255266419</v>
      </c>
      <c r="I6" s="208">
        <f t="shared" si="1"/>
        <v>311.27272727272725</v>
      </c>
      <c r="J6" s="208">
        <f t="shared" si="2"/>
        <v>10.676156583629894</v>
      </c>
    </row>
    <row r="7" spans="1:10" x14ac:dyDescent="0.35">
      <c r="A7" t="s">
        <v>4</v>
      </c>
      <c r="B7" s="182">
        <v>1268</v>
      </c>
      <c r="C7" s="182">
        <v>186</v>
      </c>
      <c r="D7" s="182">
        <v>291</v>
      </c>
      <c r="E7" s="182">
        <v>1083</v>
      </c>
      <c r="F7" s="182">
        <v>0</v>
      </c>
      <c r="G7" s="182">
        <v>0</v>
      </c>
      <c r="H7" s="208">
        <f t="shared" si="0"/>
        <v>85.410094637223978</v>
      </c>
      <c r="I7" s="208">
        <f t="shared" si="1"/>
        <v>0</v>
      </c>
      <c r="J7" s="208">
        <f t="shared" si="2"/>
        <v>0</v>
      </c>
    </row>
    <row r="8" spans="1:10" x14ac:dyDescent="0.35">
      <c r="A8" t="s">
        <v>5</v>
      </c>
      <c r="B8" s="210">
        <v>1850.5</v>
      </c>
      <c r="C8" s="182">
        <v>427</v>
      </c>
      <c r="D8" s="182">
        <v>75</v>
      </c>
      <c r="E8" s="182">
        <v>1089</v>
      </c>
      <c r="F8" s="182">
        <v>593</v>
      </c>
      <c r="G8" s="182">
        <v>0</v>
      </c>
      <c r="H8" s="208">
        <f t="shared" si="0"/>
        <v>58.848959740610645</v>
      </c>
      <c r="I8" s="208">
        <f t="shared" si="1"/>
        <v>138.87587822014052</v>
      </c>
      <c r="J8" s="208">
        <f t="shared" si="2"/>
        <v>0</v>
      </c>
    </row>
    <row r="9" spans="1:10" x14ac:dyDescent="0.35">
      <c r="A9" t="s">
        <v>6</v>
      </c>
      <c r="B9" s="210">
        <v>2149</v>
      </c>
      <c r="C9" s="182">
        <v>1285</v>
      </c>
      <c r="D9" s="182">
        <v>299</v>
      </c>
      <c r="E9" s="182">
        <v>0</v>
      </c>
      <c r="F9" s="182">
        <v>0</v>
      </c>
      <c r="G9" s="182">
        <v>0</v>
      </c>
      <c r="H9" s="208">
        <f t="shared" si="0"/>
        <v>0</v>
      </c>
      <c r="I9" s="208">
        <f t="shared" si="1"/>
        <v>0</v>
      </c>
      <c r="J9" s="208">
        <f t="shared" si="2"/>
        <v>0</v>
      </c>
    </row>
    <row r="10" spans="1:10" x14ac:dyDescent="0.35">
      <c r="A10" s="204" t="s">
        <v>7</v>
      </c>
      <c r="B10" s="210">
        <v>3823</v>
      </c>
      <c r="C10" s="182">
        <v>983</v>
      </c>
      <c r="D10" s="182">
        <v>55</v>
      </c>
      <c r="E10" s="182">
        <v>4014</v>
      </c>
      <c r="F10" s="182">
        <v>1110</v>
      </c>
      <c r="G10" s="182">
        <v>6</v>
      </c>
      <c r="H10" s="208">
        <f t="shared" si="0"/>
        <v>104.99607637980644</v>
      </c>
      <c r="I10" s="208">
        <f t="shared" si="1"/>
        <v>112.91963377416073</v>
      </c>
      <c r="J10" s="208">
        <f t="shared" si="2"/>
        <v>10.909090909090908</v>
      </c>
    </row>
    <row r="11" spans="1:10" x14ac:dyDescent="0.35">
      <c r="A11" t="s">
        <v>8</v>
      </c>
      <c r="B11" s="210">
        <v>688</v>
      </c>
      <c r="C11" s="182">
        <v>346</v>
      </c>
      <c r="D11" s="182">
        <v>817</v>
      </c>
      <c r="E11" s="182">
        <v>0</v>
      </c>
      <c r="F11" s="182">
        <v>0</v>
      </c>
      <c r="G11" s="182">
        <v>0</v>
      </c>
      <c r="H11" s="208">
        <f t="shared" si="0"/>
        <v>0</v>
      </c>
      <c r="I11" s="208">
        <f t="shared" si="1"/>
        <v>0</v>
      </c>
      <c r="J11" s="208">
        <f t="shared" si="2"/>
        <v>0</v>
      </c>
    </row>
    <row r="12" spans="1:10" x14ac:dyDescent="0.35">
      <c r="A12" t="s">
        <v>9</v>
      </c>
      <c r="B12" s="210">
        <v>7645</v>
      </c>
      <c r="C12" s="182">
        <v>1759</v>
      </c>
      <c r="D12" s="182">
        <v>436</v>
      </c>
      <c r="E12" s="182">
        <v>7488</v>
      </c>
      <c r="F12" s="182">
        <v>1387</v>
      </c>
      <c r="G12" s="182">
        <v>115</v>
      </c>
      <c r="H12" s="208">
        <f t="shared" si="0"/>
        <v>97.946370176586001</v>
      </c>
      <c r="I12" s="208">
        <f t="shared" si="1"/>
        <v>78.851620238772028</v>
      </c>
      <c r="J12" s="208">
        <f t="shared" si="2"/>
        <v>26.376146788990823</v>
      </c>
    </row>
    <row r="13" spans="1:10" x14ac:dyDescent="0.35">
      <c r="A13" t="s">
        <v>10</v>
      </c>
      <c r="B13" s="210">
        <v>3525</v>
      </c>
      <c r="C13" s="182">
        <v>1378</v>
      </c>
      <c r="D13" s="182">
        <v>329</v>
      </c>
      <c r="E13" s="182">
        <v>4054</v>
      </c>
      <c r="F13" s="182">
        <v>3272</v>
      </c>
      <c r="G13" s="182">
        <v>0</v>
      </c>
      <c r="H13" s="208">
        <f t="shared" si="0"/>
        <v>115.00709219858156</v>
      </c>
      <c r="I13" s="208">
        <f t="shared" si="1"/>
        <v>237.44557329462992</v>
      </c>
      <c r="J13" s="208">
        <f t="shared" si="2"/>
        <v>0</v>
      </c>
    </row>
    <row r="14" spans="1:10" x14ac:dyDescent="0.35">
      <c r="A14" t="s">
        <v>11</v>
      </c>
      <c r="B14" s="210">
        <v>2332.5</v>
      </c>
      <c r="C14" s="182">
        <v>605</v>
      </c>
      <c r="D14" s="182">
        <v>180</v>
      </c>
      <c r="E14" s="182">
        <v>2412</v>
      </c>
      <c r="F14" s="182">
        <v>713</v>
      </c>
      <c r="G14" s="182">
        <v>40</v>
      </c>
      <c r="H14" s="208">
        <f t="shared" si="0"/>
        <v>103.40836012861736</v>
      </c>
      <c r="I14" s="208">
        <f t="shared" si="1"/>
        <v>117.85123966942149</v>
      </c>
      <c r="J14" s="208">
        <f t="shared" si="2"/>
        <v>22.222222222222221</v>
      </c>
    </row>
    <row r="15" spans="1:10" x14ac:dyDescent="0.35">
      <c r="A15" t="s">
        <v>12</v>
      </c>
      <c r="B15" s="210">
        <v>5809</v>
      </c>
      <c r="C15" s="182">
        <v>2580</v>
      </c>
      <c r="D15" s="182">
        <v>1045</v>
      </c>
      <c r="E15" s="182">
        <v>6535</v>
      </c>
      <c r="F15" s="182">
        <v>4634</v>
      </c>
      <c r="G15" s="182">
        <v>592</v>
      </c>
      <c r="H15" s="208">
        <f t="shared" si="0"/>
        <v>112.49784816663797</v>
      </c>
      <c r="I15" s="208">
        <f t="shared" si="1"/>
        <v>179.6124031007752</v>
      </c>
      <c r="J15" s="208">
        <f t="shared" si="2"/>
        <v>56.650717703349287</v>
      </c>
    </row>
    <row r="16" spans="1:10" x14ac:dyDescent="0.35">
      <c r="A16" t="s">
        <v>13</v>
      </c>
      <c r="B16" s="210">
        <v>6695.5</v>
      </c>
      <c r="C16" s="210">
        <v>4588.75</v>
      </c>
      <c r="D16" s="182">
        <v>3168</v>
      </c>
      <c r="E16" s="182">
        <v>3518</v>
      </c>
      <c r="F16" s="182">
        <v>3476</v>
      </c>
      <c r="G16" s="182">
        <v>5643</v>
      </c>
      <c r="H16" s="208">
        <f t="shared" si="0"/>
        <v>52.542752595026514</v>
      </c>
      <c r="I16" s="208">
        <f t="shared" si="1"/>
        <v>75.750476709343502</v>
      </c>
      <c r="J16" s="208">
        <f t="shared" si="2"/>
        <v>178.125</v>
      </c>
    </row>
    <row r="17" spans="1:10" x14ac:dyDescent="0.35">
      <c r="A17" t="s">
        <v>14</v>
      </c>
      <c r="B17" s="210">
        <v>2496.5</v>
      </c>
      <c r="C17" s="210">
        <v>437</v>
      </c>
      <c r="D17" s="182">
        <v>381</v>
      </c>
      <c r="E17" s="182">
        <v>3435</v>
      </c>
      <c r="F17" s="182">
        <v>1255</v>
      </c>
      <c r="G17" s="182">
        <v>0</v>
      </c>
      <c r="H17" s="208">
        <f t="shared" si="0"/>
        <v>137.59262968155417</v>
      </c>
      <c r="I17" s="208">
        <f t="shared" si="1"/>
        <v>287.18535469107553</v>
      </c>
      <c r="J17" s="208">
        <f t="shared" si="2"/>
        <v>0</v>
      </c>
    </row>
    <row r="18" spans="1:10" x14ac:dyDescent="0.35">
      <c r="A18" t="s">
        <v>15</v>
      </c>
      <c r="B18" s="182">
        <v>6538</v>
      </c>
      <c r="C18" s="210">
        <v>885</v>
      </c>
      <c r="D18" s="182">
        <v>29</v>
      </c>
      <c r="E18" s="182">
        <v>8234</v>
      </c>
      <c r="F18" s="182">
        <v>2256</v>
      </c>
      <c r="G18" s="182">
        <v>46</v>
      </c>
      <c r="H18" s="208">
        <f t="shared" si="0"/>
        <v>125.9406546344448</v>
      </c>
      <c r="I18" s="208">
        <f t="shared" si="1"/>
        <v>254.91525423728814</v>
      </c>
      <c r="J18" s="208">
        <f t="shared" si="2"/>
        <v>158.62068965517241</v>
      </c>
    </row>
    <row r="19" spans="1:10" x14ac:dyDescent="0.35">
      <c r="A19" s="204" t="s">
        <v>16</v>
      </c>
      <c r="B19" s="182">
        <v>5277</v>
      </c>
      <c r="C19" s="210">
        <v>4025</v>
      </c>
      <c r="D19" s="182">
        <v>390</v>
      </c>
      <c r="E19" s="182">
        <v>5323</v>
      </c>
      <c r="F19" s="182">
        <v>5192</v>
      </c>
      <c r="G19" s="182">
        <v>408</v>
      </c>
      <c r="H19" s="208">
        <f t="shared" si="0"/>
        <v>100.87170740951298</v>
      </c>
      <c r="I19" s="208">
        <f t="shared" si="1"/>
        <v>128.99378881987579</v>
      </c>
      <c r="J19" s="208">
        <f t="shared" si="2"/>
        <v>104.61538461538461</v>
      </c>
    </row>
    <row r="20" spans="1:10" x14ac:dyDescent="0.35">
      <c r="A20" t="s">
        <v>17</v>
      </c>
      <c r="B20" s="182">
        <v>2972</v>
      </c>
      <c r="C20" s="210">
        <v>500</v>
      </c>
      <c r="D20" s="182">
        <v>387</v>
      </c>
      <c r="E20" s="182">
        <v>1762</v>
      </c>
      <c r="F20" s="182">
        <v>865</v>
      </c>
      <c r="G20" s="182">
        <v>0</v>
      </c>
      <c r="H20" s="208">
        <f t="shared" si="0"/>
        <v>59.286675639300135</v>
      </c>
      <c r="I20" s="208">
        <f t="shared" si="1"/>
        <v>173</v>
      </c>
      <c r="J20" s="208">
        <f t="shared" si="2"/>
        <v>0</v>
      </c>
    </row>
    <row r="21" spans="1:10" x14ac:dyDescent="0.35">
      <c r="A21" t="s">
        <v>18</v>
      </c>
      <c r="B21" s="182">
        <v>2833</v>
      </c>
      <c r="C21" s="210">
        <v>1026.25</v>
      </c>
      <c r="D21" s="182">
        <v>1127</v>
      </c>
      <c r="E21" s="182">
        <v>2864</v>
      </c>
      <c r="F21" s="182">
        <v>0</v>
      </c>
      <c r="G21" s="182">
        <v>2712</v>
      </c>
      <c r="H21" s="208">
        <f t="shared" si="0"/>
        <v>101.09424638192729</v>
      </c>
      <c r="I21" s="208">
        <f t="shared" si="1"/>
        <v>0</v>
      </c>
      <c r="J21" s="208">
        <f t="shared" si="2"/>
        <v>240.63886424134873</v>
      </c>
    </row>
    <row r="22" spans="1:10" x14ac:dyDescent="0.35">
      <c r="A22" t="s">
        <v>19</v>
      </c>
      <c r="B22" s="182">
        <v>1182</v>
      </c>
      <c r="C22" s="210">
        <v>231.25</v>
      </c>
      <c r="D22" s="182">
        <v>375</v>
      </c>
      <c r="E22" s="182">
        <v>929</v>
      </c>
      <c r="F22" s="182">
        <v>200</v>
      </c>
      <c r="G22" s="182">
        <v>56</v>
      </c>
      <c r="H22" s="208">
        <f t="shared" si="0"/>
        <v>78.595600676818947</v>
      </c>
      <c r="I22" s="208">
        <f t="shared" si="1"/>
        <v>86.486486486486484</v>
      </c>
      <c r="J22" s="208">
        <f t="shared" si="2"/>
        <v>14.933333333333334</v>
      </c>
    </row>
    <row r="23" spans="1:10" x14ac:dyDescent="0.35">
      <c r="A23" t="s">
        <v>20</v>
      </c>
      <c r="B23" s="182">
        <v>749</v>
      </c>
      <c r="C23" s="210">
        <v>211</v>
      </c>
      <c r="D23" s="182">
        <v>450</v>
      </c>
      <c r="E23" s="182">
        <v>0</v>
      </c>
      <c r="F23" s="182">
        <v>0</v>
      </c>
      <c r="G23" s="182">
        <v>0</v>
      </c>
      <c r="H23" s="208">
        <f t="shared" si="0"/>
        <v>0</v>
      </c>
      <c r="I23" s="208">
        <f t="shared" si="1"/>
        <v>0</v>
      </c>
      <c r="J23" s="208">
        <f t="shared" si="2"/>
        <v>0</v>
      </c>
    </row>
    <row r="24" spans="1:10" x14ac:dyDescent="0.35">
      <c r="A24" t="s">
        <v>21</v>
      </c>
      <c r="B24" s="182">
        <v>4932</v>
      </c>
      <c r="C24" s="182">
        <v>2811</v>
      </c>
      <c r="D24" s="182">
        <v>40</v>
      </c>
      <c r="E24" s="182">
        <v>3726</v>
      </c>
      <c r="F24" s="182">
        <v>1582</v>
      </c>
      <c r="G24" s="182">
        <v>2</v>
      </c>
      <c r="H24" s="208">
        <f t="shared" si="0"/>
        <v>75.547445255474457</v>
      </c>
      <c r="I24" s="208">
        <f t="shared" si="1"/>
        <v>56.278904304517965</v>
      </c>
      <c r="J24" s="208">
        <f t="shared" si="2"/>
        <v>5</v>
      </c>
    </row>
    <row r="25" spans="1:10" x14ac:dyDescent="0.35">
      <c r="A25" t="s">
        <v>22</v>
      </c>
      <c r="B25" s="182">
        <v>2743</v>
      </c>
      <c r="C25" s="182">
        <v>893</v>
      </c>
      <c r="D25" s="182">
        <v>399</v>
      </c>
      <c r="E25" s="182">
        <v>1747</v>
      </c>
      <c r="F25" s="182">
        <v>327</v>
      </c>
      <c r="G25" s="182">
        <v>0</v>
      </c>
      <c r="H25" s="208">
        <f t="shared" si="0"/>
        <v>63.689391177542838</v>
      </c>
      <c r="I25" s="208">
        <f t="shared" si="1"/>
        <v>36.618141097424413</v>
      </c>
      <c r="J25" s="208">
        <f t="shared" si="2"/>
        <v>0</v>
      </c>
    </row>
    <row r="26" spans="1:10" x14ac:dyDescent="0.35">
      <c r="A26" t="s">
        <v>23</v>
      </c>
      <c r="B26" s="182">
        <v>3952</v>
      </c>
      <c r="C26" s="182">
        <v>1052</v>
      </c>
      <c r="D26" s="182">
        <v>519</v>
      </c>
      <c r="E26" s="182">
        <v>0</v>
      </c>
      <c r="F26" s="182">
        <v>0</v>
      </c>
      <c r="G26" s="182">
        <v>0</v>
      </c>
      <c r="H26" s="208">
        <f t="shared" si="0"/>
        <v>0</v>
      </c>
      <c r="I26" s="208">
        <f t="shared" si="1"/>
        <v>0</v>
      </c>
      <c r="J26" s="208">
        <f t="shared" si="2"/>
        <v>0</v>
      </c>
    </row>
    <row r="27" spans="1:10" x14ac:dyDescent="0.35">
      <c r="A27" t="s">
        <v>24</v>
      </c>
      <c r="B27" s="182">
        <v>1530</v>
      </c>
      <c r="C27" s="182">
        <v>476</v>
      </c>
      <c r="D27" s="182">
        <v>392</v>
      </c>
      <c r="E27" s="182">
        <v>0</v>
      </c>
      <c r="F27" s="182">
        <v>0</v>
      </c>
      <c r="G27" s="182">
        <v>0</v>
      </c>
      <c r="H27" s="208">
        <f t="shared" si="0"/>
        <v>0</v>
      </c>
      <c r="I27" s="208">
        <f t="shared" si="1"/>
        <v>0</v>
      </c>
      <c r="J27" s="208">
        <f t="shared" si="2"/>
        <v>0</v>
      </c>
    </row>
    <row r="28" spans="1:10" x14ac:dyDescent="0.35">
      <c r="A28" t="s">
        <v>25</v>
      </c>
      <c r="B28" s="182">
        <v>2743</v>
      </c>
      <c r="C28" s="182">
        <v>1026</v>
      </c>
      <c r="D28" s="182">
        <v>60</v>
      </c>
      <c r="E28" s="182">
        <v>2614</v>
      </c>
      <c r="F28" s="182">
        <v>1660</v>
      </c>
      <c r="G28" s="182">
        <v>3</v>
      </c>
      <c r="H28" s="208">
        <f t="shared" si="0"/>
        <v>95.297119941669706</v>
      </c>
      <c r="I28" s="208">
        <f t="shared" si="1"/>
        <v>161.7933723196881</v>
      </c>
      <c r="J28" s="208">
        <f t="shared" si="2"/>
        <v>5</v>
      </c>
    </row>
    <row r="29" spans="1:10" x14ac:dyDescent="0.35">
      <c r="A29" t="s">
        <v>26</v>
      </c>
      <c r="B29" s="182">
        <v>5238</v>
      </c>
      <c r="C29" s="182">
        <v>782</v>
      </c>
      <c r="D29" s="182">
        <v>153</v>
      </c>
      <c r="E29" s="182">
        <v>8476</v>
      </c>
      <c r="F29" s="182">
        <v>2712</v>
      </c>
      <c r="G29" s="182">
        <v>6</v>
      </c>
      <c r="H29" s="208">
        <f t="shared" si="0"/>
        <v>161.81748759068347</v>
      </c>
      <c r="I29" s="208">
        <f t="shared" si="1"/>
        <v>346.80306905370844</v>
      </c>
      <c r="J29" s="208">
        <f t="shared" si="2"/>
        <v>3.9215686274509802</v>
      </c>
    </row>
    <row r="30" spans="1:10" x14ac:dyDescent="0.35">
      <c r="A30" s="204" t="s">
        <v>27</v>
      </c>
      <c r="B30" s="210">
        <v>8186.5</v>
      </c>
      <c r="C30" s="210">
        <v>3117</v>
      </c>
      <c r="D30" s="182">
        <v>1992</v>
      </c>
      <c r="E30" s="182">
        <v>5683</v>
      </c>
      <c r="F30" s="182">
        <v>6736</v>
      </c>
      <c r="G30" s="182">
        <v>2559</v>
      </c>
      <c r="H30" s="208">
        <f t="shared" si="0"/>
        <v>69.419165699627442</v>
      </c>
      <c r="I30" s="208">
        <f t="shared" si="1"/>
        <v>216.1052293872313</v>
      </c>
      <c r="J30" s="208">
        <f t="shared" si="2"/>
        <v>128.46385542168673</v>
      </c>
    </row>
    <row r="31" spans="1:10" x14ac:dyDescent="0.35">
      <c r="A31" t="s">
        <v>28</v>
      </c>
      <c r="B31" s="210">
        <v>2532</v>
      </c>
      <c r="C31" s="210">
        <v>904</v>
      </c>
      <c r="D31" s="182">
        <v>412</v>
      </c>
      <c r="E31" s="182">
        <v>2717</v>
      </c>
      <c r="F31" s="182">
        <v>2927</v>
      </c>
      <c r="G31" s="182">
        <v>211</v>
      </c>
      <c r="H31" s="208">
        <f t="shared" si="0"/>
        <v>107.30647709320695</v>
      </c>
      <c r="I31" s="208">
        <f t="shared" si="1"/>
        <v>323.78318584070797</v>
      </c>
      <c r="J31" s="208">
        <f t="shared" si="2"/>
        <v>51.213592233009706</v>
      </c>
    </row>
    <row r="32" spans="1:10" x14ac:dyDescent="0.35">
      <c r="A32" t="s">
        <v>29</v>
      </c>
      <c r="B32" s="210">
        <v>39227</v>
      </c>
      <c r="C32" s="210">
        <v>15271.25</v>
      </c>
      <c r="D32" s="182">
        <v>4198</v>
      </c>
      <c r="E32" s="182">
        <v>43167</v>
      </c>
      <c r="F32" s="182">
        <v>16520</v>
      </c>
      <c r="G32" s="182">
        <v>9722</v>
      </c>
      <c r="H32" s="208">
        <f t="shared" si="0"/>
        <v>110.04410227649323</v>
      </c>
      <c r="I32" s="208">
        <f t="shared" si="1"/>
        <v>108.1771302283703</v>
      </c>
      <c r="J32" s="208">
        <f t="shared" si="2"/>
        <v>231.58646974749882</v>
      </c>
    </row>
    <row r="33" spans="1:10" x14ac:dyDescent="0.35">
      <c r="A33" s="204" t="s">
        <v>30</v>
      </c>
      <c r="B33" s="210">
        <v>17708</v>
      </c>
      <c r="C33" s="210">
        <v>2706</v>
      </c>
      <c r="D33" s="182">
        <v>9</v>
      </c>
      <c r="E33" s="182">
        <v>16754</v>
      </c>
      <c r="F33" s="182">
        <v>4947</v>
      </c>
      <c r="G33" s="182">
        <v>16</v>
      </c>
      <c r="H33" s="208">
        <f t="shared" si="0"/>
        <v>94.612604472554764</v>
      </c>
      <c r="I33" s="208">
        <f t="shared" si="1"/>
        <v>182.81596452328159</v>
      </c>
      <c r="J33" s="208">
        <f t="shared" si="2"/>
        <v>177.77777777777777</v>
      </c>
    </row>
    <row r="34" spans="1:10" x14ac:dyDescent="0.35">
      <c r="A34" t="s">
        <v>31</v>
      </c>
      <c r="B34" s="210">
        <v>2957</v>
      </c>
      <c r="C34" s="210">
        <v>514</v>
      </c>
      <c r="D34" s="182">
        <v>661</v>
      </c>
      <c r="E34" s="182">
        <v>2471</v>
      </c>
      <c r="F34" s="182">
        <v>34</v>
      </c>
      <c r="G34" s="182">
        <v>42</v>
      </c>
      <c r="H34" s="208">
        <f t="shared" si="0"/>
        <v>83.564423402096722</v>
      </c>
      <c r="I34" s="208">
        <f t="shared" si="1"/>
        <v>6.6147859922178993</v>
      </c>
      <c r="J34" s="208">
        <f t="shared" si="2"/>
        <v>6.3540090771558244</v>
      </c>
    </row>
    <row r="35" spans="1:10" x14ac:dyDescent="0.35">
      <c r="A35" t="s">
        <v>32</v>
      </c>
      <c r="B35" s="210">
        <v>3107</v>
      </c>
      <c r="C35" s="210">
        <v>704</v>
      </c>
      <c r="D35" s="182">
        <v>403</v>
      </c>
      <c r="E35" s="182">
        <v>1424</v>
      </c>
      <c r="F35" s="182">
        <v>542</v>
      </c>
      <c r="G35" s="182">
        <v>0</v>
      </c>
      <c r="H35" s="208">
        <f t="shared" si="0"/>
        <v>45.83199227550692</v>
      </c>
      <c r="I35" s="208">
        <f t="shared" si="1"/>
        <v>76.98863636363636</v>
      </c>
      <c r="J35" s="208">
        <f t="shared" si="2"/>
        <v>0</v>
      </c>
    </row>
    <row r="36" spans="1:10" x14ac:dyDescent="0.35">
      <c r="A36" t="s">
        <v>33</v>
      </c>
      <c r="B36" s="210">
        <v>1999</v>
      </c>
      <c r="C36" s="210">
        <v>193</v>
      </c>
      <c r="D36" s="182">
        <v>654</v>
      </c>
      <c r="E36" s="182">
        <v>1662</v>
      </c>
      <c r="F36" s="182">
        <v>207</v>
      </c>
      <c r="G36" s="182">
        <v>25</v>
      </c>
      <c r="H36" s="208">
        <f t="shared" si="0"/>
        <v>83.141570785392702</v>
      </c>
      <c r="I36" s="208">
        <f t="shared" si="1"/>
        <v>107.25388601036269</v>
      </c>
      <c r="J36" s="208">
        <f t="shared" si="2"/>
        <v>3.8226299694189603</v>
      </c>
    </row>
    <row r="37" spans="1:10" x14ac:dyDescent="0.35">
      <c r="A37" t="s">
        <v>34</v>
      </c>
      <c r="B37" s="210">
        <v>1785</v>
      </c>
      <c r="C37" s="210">
        <v>403</v>
      </c>
      <c r="D37" s="182">
        <v>257</v>
      </c>
      <c r="E37" s="182">
        <v>1200</v>
      </c>
      <c r="F37" s="182">
        <v>439</v>
      </c>
      <c r="G37" s="182">
        <v>0</v>
      </c>
      <c r="H37" s="208">
        <f t="shared" si="0"/>
        <v>67.22689075630251</v>
      </c>
      <c r="I37" s="208">
        <f t="shared" si="1"/>
        <v>108.93300248138956</v>
      </c>
      <c r="J37" s="208">
        <f t="shared" si="2"/>
        <v>0</v>
      </c>
    </row>
    <row r="38" spans="1:10" x14ac:dyDescent="0.35">
      <c r="A38" t="s">
        <v>35</v>
      </c>
      <c r="B38" s="210">
        <v>1317</v>
      </c>
      <c r="C38" s="210">
        <v>406</v>
      </c>
      <c r="D38" s="182">
        <v>121</v>
      </c>
      <c r="E38" s="182">
        <v>2783</v>
      </c>
      <c r="F38" s="182">
        <v>1337</v>
      </c>
      <c r="G38" s="182">
        <v>18</v>
      </c>
      <c r="H38" s="208">
        <f t="shared" si="0"/>
        <v>211.31359149582386</v>
      </c>
      <c r="I38" s="208">
        <f t="shared" si="1"/>
        <v>329.31034482758622</v>
      </c>
      <c r="J38" s="208">
        <f t="shared" si="2"/>
        <v>14.87603305785124</v>
      </c>
    </row>
    <row r="39" spans="1:10" x14ac:dyDescent="0.35">
      <c r="A39" t="s">
        <v>36</v>
      </c>
      <c r="B39" s="210">
        <v>1500</v>
      </c>
      <c r="C39" s="210">
        <v>150</v>
      </c>
      <c r="D39" s="182">
        <v>488</v>
      </c>
      <c r="E39" s="182">
        <v>325</v>
      </c>
      <c r="F39" s="182">
        <v>0</v>
      </c>
      <c r="G39" s="182">
        <v>0</v>
      </c>
      <c r="H39" s="208">
        <f t="shared" si="0"/>
        <v>21.666666666666668</v>
      </c>
      <c r="I39" s="208">
        <f t="shared" si="1"/>
        <v>0</v>
      </c>
      <c r="J39" s="208">
        <f t="shared" si="2"/>
        <v>0</v>
      </c>
    </row>
    <row r="40" spans="1:10" x14ac:dyDescent="0.35">
      <c r="A40" t="s">
        <v>37</v>
      </c>
      <c r="B40" s="210">
        <v>3724</v>
      </c>
      <c r="C40" s="210">
        <v>593</v>
      </c>
      <c r="D40" s="182">
        <v>567</v>
      </c>
      <c r="E40" s="182">
        <v>3334</v>
      </c>
      <c r="F40" s="182">
        <v>1142</v>
      </c>
      <c r="G40" s="182">
        <v>5</v>
      </c>
      <c r="H40" s="208">
        <f t="shared" si="0"/>
        <v>89.527389903329748</v>
      </c>
      <c r="I40" s="208">
        <f t="shared" si="1"/>
        <v>192.58010118043845</v>
      </c>
      <c r="J40" s="208">
        <f t="shared" si="2"/>
        <v>0.88183421516754856</v>
      </c>
    </row>
    <row r="41" spans="1:10" x14ac:dyDescent="0.35">
      <c r="A41" t="s">
        <v>38</v>
      </c>
      <c r="B41" s="210">
        <v>1843</v>
      </c>
      <c r="C41" s="210">
        <v>219</v>
      </c>
      <c r="D41" s="182">
        <v>514</v>
      </c>
      <c r="E41" s="182">
        <v>2711</v>
      </c>
      <c r="F41" s="182">
        <v>801</v>
      </c>
      <c r="G41" s="182">
        <v>82</v>
      </c>
      <c r="H41" s="208">
        <f t="shared" si="0"/>
        <v>147.0971242539338</v>
      </c>
      <c r="I41" s="208">
        <f t="shared" si="1"/>
        <v>365.75342465753425</v>
      </c>
      <c r="J41" s="208">
        <f t="shared" si="2"/>
        <v>15.953307392996109</v>
      </c>
    </row>
    <row r="42" spans="1:10" x14ac:dyDescent="0.35">
      <c r="A42" t="s">
        <v>39</v>
      </c>
      <c r="B42" s="210">
        <v>1798</v>
      </c>
      <c r="C42" s="210">
        <v>212</v>
      </c>
      <c r="D42" s="182">
        <v>524</v>
      </c>
      <c r="E42" s="182">
        <v>620</v>
      </c>
      <c r="F42" s="182">
        <v>0</v>
      </c>
      <c r="G42" s="182">
        <v>32</v>
      </c>
      <c r="H42" s="208">
        <f t="shared" si="0"/>
        <v>34.482758620689651</v>
      </c>
      <c r="I42" s="208">
        <f t="shared" si="1"/>
        <v>0</v>
      </c>
      <c r="J42" s="208">
        <f t="shared" si="2"/>
        <v>6.1068702290076331</v>
      </c>
    </row>
    <row r="43" spans="1:10" x14ac:dyDescent="0.35">
      <c r="A43" t="s">
        <v>40</v>
      </c>
      <c r="B43" s="210">
        <v>2593.5</v>
      </c>
      <c r="C43" s="210">
        <v>218.75</v>
      </c>
      <c r="D43" s="182">
        <v>568</v>
      </c>
      <c r="E43" s="182">
        <v>4085</v>
      </c>
      <c r="F43" s="182">
        <v>1609</v>
      </c>
      <c r="G43" s="182">
        <v>0</v>
      </c>
      <c r="H43" s="208">
        <f t="shared" si="0"/>
        <v>157.50915750915752</v>
      </c>
      <c r="I43" s="208">
        <f t="shared" si="1"/>
        <v>735.54285714285709</v>
      </c>
      <c r="J43" s="208">
        <f t="shared" si="2"/>
        <v>0</v>
      </c>
    </row>
    <row r="44" spans="1:10" x14ac:dyDescent="0.35">
      <c r="A44" t="s">
        <v>41</v>
      </c>
      <c r="B44" s="210">
        <v>3147</v>
      </c>
      <c r="C44" s="210">
        <v>1114</v>
      </c>
      <c r="D44" s="182">
        <v>180</v>
      </c>
      <c r="E44" s="182">
        <v>3321</v>
      </c>
      <c r="F44" s="182">
        <v>1063</v>
      </c>
      <c r="G44" s="182">
        <v>27</v>
      </c>
      <c r="H44" s="208">
        <f t="shared" si="0"/>
        <v>105.52907530981888</v>
      </c>
      <c r="I44" s="208">
        <f t="shared" si="1"/>
        <v>95.421903052064621</v>
      </c>
      <c r="J44" s="208">
        <f t="shared" si="2"/>
        <v>15</v>
      </c>
    </row>
    <row r="45" spans="1:10" x14ac:dyDescent="0.35">
      <c r="A45" t="s">
        <v>42</v>
      </c>
      <c r="B45" s="210">
        <v>3722</v>
      </c>
      <c r="C45" s="210">
        <v>515</v>
      </c>
      <c r="D45" s="182">
        <v>609</v>
      </c>
      <c r="E45" s="182">
        <v>3187</v>
      </c>
      <c r="F45" s="182">
        <v>811</v>
      </c>
      <c r="G45" s="182">
        <v>0</v>
      </c>
      <c r="H45" s="208">
        <f t="shared" si="0"/>
        <v>85.626007522837185</v>
      </c>
      <c r="I45" s="208">
        <f t="shared" si="1"/>
        <v>157.47572815533979</v>
      </c>
      <c r="J45" s="208">
        <f t="shared" si="2"/>
        <v>0</v>
      </c>
    </row>
    <row r="46" spans="1:10" x14ac:dyDescent="0.35">
      <c r="A46" t="s">
        <v>43</v>
      </c>
      <c r="B46" s="210">
        <v>2886</v>
      </c>
      <c r="C46" s="210">
        <v>1693</v>
      </c>
      <c r="D46" s="182">
        <v>676</v>
      </c>
      <c r="E46" s="182">
        <v>3971</v>
      </c>
      <c r="F46" s="182">
        <v>1597</v>
      </c>
      <c r="G46" s="182">
        <v>0</v>
      </c>
      <c r="H46" s="208">
        <f t="shared" si="0"/>
        <v>137.5952875952876</v>
      </c>
      <c r="I46" s="208">
        <f t="shared" si="1"/>
        <v>94.32959243945659</v>
      </c>
      <c r="J46" s="208">
        <f t="shared" si="2"/>
        <v>0</v>
      </c>
    </row>
    <row r="47" spans="1:10" x14ac:dyDescent="0.35">
      <c r="A47" t="s">
        <v>44</v>
      </c>
      <c r="B47" s="210">
        <v>1940</v>
      </c>
      <c r="C47" s="210">
        <v>202.5</v>
      </c>
      <c r="D47" s="182">
        <v>407</v>
      </c>
      <c r="E47" s="182">
        <v>1771</v>
      </c>
      <c r="F47" s="182">
        <v>270</v>
      </c>
      <c r="G47" s="182">
        <v>64</v>
      </c>
      <c r="H47" s="208">
        <f t="shared" si="0"/>
        <v>91.288659793814446</v>
      </c>
      <c r="I47" s="208">
        <f t="shared" si="1"/>
        <v>133.33333333333334</v>
      </c>
      <c r="J47" s="208">
        <f t="shared" si="2"/>
        <v>15.724815724815723</v>
      </c>
    </row>
    <row r="48" spans="1:10" x14ac:dyDescent="0.35">
      <c r="A48" t="s">
        <v>45</v>
      </c>
      <c r="B48" s="210">
        <v>3139</v>
      </c>
      <c r="C48" s="210">
        <v>860</v>
      </c>
      <c r="D48" s="182">
        <v>187</v>
      </c>
      <c r="E48" s="182">
        <v>0</v>
      </c>
      <c r="F48" s="182">
        <v>0</v>
      </c>
      <c r="G48" s="182">
        <v>0</v>
      </c>
      <c r="H48" s="208">
        <f t="shared" si="0"/>
        <v>0</v>
      </c>
      <c r="I48" s="208">
        <f t="shared" si="1"/>
        <v>0</v>
      </c>
      <c r="J48" s="208">
        <f t="shared" si="2"/>
        <v>0</v>
      </c>
    </row>
    <row r="49" spans="1:10" x14ac:dyDescent="0.35">
      <c r="A49" t="s">
        <v>46</v>
      </c>
      <c r="B49" s="210">
        <v>2304</v>
      </c>
      <c r="C49" s="210">
        <v>281</v>
      </c>
      <c r="D49" s="182">
        <v>617</v>
      </c>
      <c r="E49" s="182">
        <v>1762</v>
      </c>
      <c r="F49" s="182">
        <v>0</v>
      </c>
      <c r="G49" s="182">
        <v>33</v>
      </c>
      <c r="H49" s="208">
        <f t="shared" si="0"/>
        <v>76.475694444444443</v>
      </c>
      <c r="I49" s="208">
        <f t="shared" si="1"/>
        <v>0</v>
      </c>
      <c r="J49" s="208">
        <f t="shared" si="2"/>
        <v>5.3484602917341979</v>
      </c>
    </row>
    <row r="50" spans="1:10" x14ac:dyDescent="0.35">
      <c r="B50" s="225">
        <f>SUM(B3:B49)</f>
        <v>197096</v>
      </c>
      <c r="C50" s="225">
        <f t="shared" ref="C50:D50" si="3">SUM(C3:C49)</f>
        <v>61649.75</v>
      </c>
      <c r="D50" s="225">
        <f t="shared" si="3"/>
        <v>27056</v>
      </c>
      <c r="E50" s="182">
        <f>SUM(E3:E49)</f>
        <v>179307</v>
      </c>
      <c r="F50" s="182">
        <f>SUM(F3:F49)</f>
        <v>75173</v>
      </c>
      <c r="G50" s="182">
        <f>SUM(G3:G49)</f>
        <v>22571</v>
      </c>
      <c r="H50" s="208">
        <f t="shared" si="0"/>
        <v>90.974448999472344</v>
      </c>
      <c r="I50" s="208">
        <f t="shared" si="1"/>
        <v>121.9356120665534</v>
      </c>
      <c r="J50" s="208">
        <f t="shared" si="2"/>
        <v>83.423270254287402</v>
      </c>
    </row>
    <row r="51" spans="1:10" x14ac:dyDescent="0.35">
      <c r="E51" s="226">
        <f>E50/B50%</f>
        <v>90.974448999472344</v>
      </c>
      <c r="F51" s="227">
        <f>F50/C50%</f>
        <v>121.9356120665534</v>
      </c>
      <c r="G51" s="228">
        <f>G50/D50%</f>
        <v>83.423270254287402</v>
      </c>
    </row>
  </sheetData>
  <mergeCells count="4">
    <mergeCell ref="B1:D1"/>
    <mergeCell ref="A1:A2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master data</vt:lpstr>
      <vt:lpstr>prevalence incidence</vt:lpstr>
      <vt:lpstr>Figure1</vt:lpstr>
      <vt:lpstr>Figure2</vt:lpstr>
      <vt:lpstr>typology</vt:lpstr>
      <vt:lpstr>pmtct</vt:lpstr>
      <vt:lpstr>Figure13</vt:lpstr>
      <vt:lpstr>Figure14</vt:lpstr>
      <vt:lpstr>kp programs</vt:lpstr>
      <vt:lpstr>Figure23</vt:lpstr>
      <vt:lpstr>Figure24</vt:lpstr>
      <vt:lpstr>Figure25</vt:lpstr>
      <vt:lpstr>Figure26</vt:lpstr>
      <vt:lpstr>agyw-abym</vt:lpstr>
      <vt:lpstr>Figure27</vt:lpstr>
      <vt:lpstr>Figure28</vt:lpstr>
      <vt:lpstr>vmmc</vt:lpstr>
      <vt:lpstr>Figure33</vt:lpstr>
      <vt:lpstr>ART</vt:lpstr>
      <vt:lpstr>Figure38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 Banadakoppa Manjappa</dc:creator>
  <cp:lastModifiedBy>Parinita Bhattacharjee</cp:lastModifiedBy>
  <dcterms:created xsi:type="dcterms:W3CDTF">2022-05-27T14:32:43Z</dcterms:created>
  <dcterms:modified xsi:type="dcterms:W3CDTF">2024-09-11T11:53:14Z</dcterms:modified>
</cp:coreProperties>
</file>